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<sst xmlns="http://schemas.openxmlformats.org/spreadsheetml/2006/main" count="3243" uniqueCount="2073">
  <si>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</si>
  <si>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</si>
  <si>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</si>
  <si>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</si>
  <si>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</si>
  <si>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</si>
  <si>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</si>
  <si>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</si>
  <si>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</si>
  <si>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</si>
  <si>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</si>
  <si>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</si>
  <si>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</si>
  <si>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</si>
  <si>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</si>
  <si>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</si>
  <si>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</si>
  <si>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</si>
  <si>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</si>
  <si>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</si>
  <si>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</si>
  <si>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</si>
  <si>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</si>
  <si>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</si>
  <si>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</si>
  <si>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</si>
  <si>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</si>
  <si>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</si>
  <si>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</si>
  <si>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</si>
  <si>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</si>
  <si>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</si>
  <si>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</si>
  <si>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</si>
  <si>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</si>
  <si>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</si>
  <si>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</si>
  <si>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</si>
  <si>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</si>
  <si>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</si>
  <si>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</si>
  <si>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</si>
  <si>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</si>
  <si>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</si>
  <si>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</si>
  <si>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</si>
  <si>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</si>
  <si>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</si>
  <si>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</si>
  <si>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</si>
  <si>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</si>
  <si>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</si>
  <si>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</si>
  <si>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</si>
  <si>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</si>
  <si>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</si>
  <si>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</si>
  <si>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</si>
  <si>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</si>
  <si>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</si>
  <si>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</si>
  <si>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</si>
  <si>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</si>
  <si>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</si>
  <si>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</si>
  <si>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</si>
  <si>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</si>
  <si>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</si>
  <si>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</si>
  <si>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</si>
  <si>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</si>
  <si>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</si>
  <si>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</si>
  <si>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</si>
  <si>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</si>
  <si>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</si>
  <si>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</si>
  <si>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</si>
  <si>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</si>
  <si>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</si>
  <si>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</si>
  <si>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</si>
  <si>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</si>
  <si>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</si>
  <si>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</si>
  <si>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</si>
  <si>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</si>
  <si>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</si>
  <si>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</si>
  <si>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</si>
  <si>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</si>
  <si>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</si>
  <si>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</si>
  <si>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</si>
  <si>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</si>
  <si>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</si>
  <si>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</si>
  <si>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</si>
  <si>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</si>
  <si>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</si>
  <si>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</si>
  <si>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</si>
  <si>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</si>
  <si>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</si>
  <si>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</si>
  <si>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</si>
  <si>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</si>
  <si>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</si>
  <si>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</si>
  <si>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</si>
  <si>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</si>
  <si>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</si>
  <si>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</si>
  <si>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</si>
  <si>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</si>
  <si>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</si>
  <si>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</si>
  <si>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</si>
  <si>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</si>
  <si>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</si>
  <si>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</si>
  <si>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</si>
  <si>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</si>
  <si>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</si>
  <si>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</si>
  <si>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</si>
  <si>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</si>
  <si>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</si>
  <si>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</si>
  <si>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</si>
  <si>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</si>
  <si>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</si>
  <si>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</si>
  <si>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</si>
  <si>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</si>
  <si>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</si>
  <si>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</si>
  <si>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</si>
  <si>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</si>
  <si>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</si>
  <si>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</si>
  <si>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</si>
  <si>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</si>
  <si>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</si>
  <si>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</si>
  <si>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</si>
  <si>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</si>
  <si>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</si>
  <si>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</si>
  <si>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</si>
  <si>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</si>
  <si>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</si>
  <si>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</si>
  <si>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</si>
  <si>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</si>
  <si>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</si>
  <si>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</si>
  <si>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</si>
  <si>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</si>
  <si>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</si>
  <si>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</si>
  <si>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</si>
  <si>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</si>
  <si>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</si>
  <si>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</si>
  <si>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</si>
  <si>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</si>
  <si>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</si>
  <si>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</si>
  <si>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</si>
  <si>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</si>
  <si>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</si>
  <si>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</si>
  <si>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</si>
  <si>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</si>
  <si>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</si>
  <si>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</si>
  <si>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</si>
  <si>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</si>
  <si>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</si>
  <si>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</si>
  <si>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</si>
  <si>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</si>
  <si>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</si>
  <si>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</si>
  <si>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</si>
  <si>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</si>
  <si>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</si>
  <si>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</si>
  <si>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</si>
  <si>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</si>
  <si>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</si>
  <si>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</si>
  <si>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</si>
  <si>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</si>
  <si>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</si>
  <si>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</si>
  <si>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</si>
  <si>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</si>
  <si>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</si>
  <si>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</si>
  <si>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</si>
  <si>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</si>
  <si>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</si>
  <si>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</si>
  <si>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</si>
  <si>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</si>
  <si>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</si>
  <si>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</si>
  <si>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</si>
  <si>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</si>
  <si>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</si>
  <si>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</si>
  <si>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</si>
  <si>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</si>
  <si>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</si>
  <si>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</si>
  <si>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</si>
  <si>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</si>
  <si>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</si>
  <si>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</si>
  <si>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</si>
  <si>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</si>
  <si>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</si>
  <si>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</si>
  <si>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</si>
  <si>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</si>
  <si>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</si>
  <si>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</si>
  <si>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</si>
  <si>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</si>
  <si>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</si>
  <si>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</si>
  <si>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</si>
  <si>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</si>
  <si>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</si>
  <si>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</si>
  <si>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</si>
  <si>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</si>
  <si>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</si>
  <si>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</si>
  <si>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</si>
  <si>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</si>
  <si>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</si>
  <si>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</si>
  <si>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</si>
  <si>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</si>
  <si>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</si>
  <si>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</si>
  <si>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</si>
  <si>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</si>
  <si>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</si>
  <si>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</si>
  <si>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</si>
  <si>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</si>
  <si>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</si>
  <si>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</si>
  <si>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</si>
  <si>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</si>
  <si>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</si>
  <si>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</si>
  <si>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</si>
  <si>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</si>
  <si>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</si>
  <si>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</si>
  <si>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</si>
  <si>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</si>
  <si>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</si>
  <si>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</si>
  <si>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</si>
  <si>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</si>
  <si>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</si>
  <si>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</si>
  <si>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</si>
  <si>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</si>
  <si>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</si>
  <si>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</si>
  <si>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</si>
  <si>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</si>
  <si>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</si>
  <si>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</si>
  <si>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</si>
  <si>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</si>
  <si>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</si>
  <si>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</si>
  <si>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</si>
  <si>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</si>
  <si>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</si>
  <si>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</si>
  <si>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</si>
  <si>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</si>
  <si>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</si>
  <si>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</si>
  <si>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</si>
  <si>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</si>
  <si>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</si>
  <si>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</si>
  <si>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</si>
  <si>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</si>
  <si>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</si>
  <si>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</si>
  <si>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</si>
  <si>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</si>
  <si>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</si>
  <si>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</si>
  <si>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</si>
  <si>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</si>
  <si>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</si>
  <si>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</si>
  <si>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</si>
  <si>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</si>
  <si>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</si>
  <si>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</si>
  <si>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</si>
  <si>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</si>
  <si>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</si>
  <si>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</si>
  <si>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</si>
  <si>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</si>
  <si>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</si>
  <si>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</si>
  <si>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</si>
  <si>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</si>
  <si>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</si>
  <si>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</si>
  <si>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</si>
  <si>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</si>
  <si>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</si>
  <si>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</si>
  <si>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</si>
  <si>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</si>
  <si>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</si>
  <si>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</si>
  <si>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</si>
  <si>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</si>
  <si>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</si>
  <si>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</si>
  <si>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</si>
  <si>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</si>
  <si>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</si>
  <si>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</si>
  <si>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</si>
  <si>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</si>
  <si>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</si>
  <si>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</si>
  <si>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</si>
  <si>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</si>
  <si>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</si>
  <si>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</si>
  <si>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</si>
  <si>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</si>
  <si>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</si>
  <si>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</si>
  <si>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</si>
  <si>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</si>
  <si>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</si>
  <si>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</si>
  <si>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</si>
  <si>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</si>
  <si>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</si>
  <si>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</si>
  <si>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</si>
  <si>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</si>
  <si>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</si>
  <si>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</si>
  <si>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</si>
  <si>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</si>
  <si>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</si>
  <si>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</si>
  <si>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</si>
  <si>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</si>
  <si>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</si>
  <si>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</si>
  <si>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</si>
  <si>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</si>
  <si>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</si>
  <si>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</si>
  <si>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</si>
  <si>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</si>
  <si>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</si>
  <si>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</si>
  <si>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</si>
  <si>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</si>
  <si>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</si>
  <si>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</si>
  <si>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</si>
  <si>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</si>
  <si>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</si>
  <si>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</si>
  <si>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</si>
  <si>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</si>
  <si>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</si>
  <si>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</si>
  <si>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</si>
  <si>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</si>
  <si>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</si>
  <si>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</si>
  <si>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</si>
  <si>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</si>
  <si>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</si>
  <si>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</si>
  <si>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</si>
  <si>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</si>
  <si>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</si>
  <si>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</si>
  <si>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</si>
  <si>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</si>
  <si>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</si>
  <si>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</si>
  <si>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</si>
  <si>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</si>
  <si>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</si>
  <si>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</si>
  <si>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</si>
  <si>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</si>
  <si>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</si>
  <si>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</si>
  <si>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</si>
  <si>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</si>
  <si>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</si>
  <si>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</si>
  <si>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</si>
  <si>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</si>
  <si>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</si>
  <si>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</si>
  <si>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</si>
  <si>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</si>
  <si>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</si>
  <si>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</si>
  <si>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</si>
  <si>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</si>
  <si>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</si>
  <si>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</si>
  <si>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</si>
  <si>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</si>
  <si>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</si>
  <si>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</si>
  <si>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</si>
  <si>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</si>
  <si>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</si>
  <si>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</si>
  <si>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</si>
  <si>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</si>
  <si>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</si>
  <si>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</si>
  <si>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</si>
  <si>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</si>
  <si>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</si>
  <si>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</si>
  <si>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</si>
  <si>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</si>
  <si>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</si>
  <si>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</si>
  <si>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</si>
  <si>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</si>
  <si>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</si>
  <si>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</si>
  <si>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</si>
  <si>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</si>
  <si>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</si>
  <si>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</si>
  <si>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</si>
  <si>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</si>
  <si>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</si>
  <si>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</si>
  <si>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</si>
  <si>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</si>
  <si>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</si>
  <si>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</si>
  <si>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</si>
  <si>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</si>
  <si>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</si>
  <si>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</si>
  <si>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</si>
  <si>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</si>
  <si>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</si>
  <si>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</si>
  <si>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</si>
  <si>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</si>
  <si>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</si>
  <si>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</si>
  <si>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</si>
  <si>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</si>
  <si>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</si>
  <si>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</si>
  <si>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</si>
  <si>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</si>
  <si>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</si>
  <si>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</si>
  <si>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</si>
  <si>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</si>
  <si>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</si>
  <si>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</si>
  <si>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</si>
  <si>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</si>
  <si>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</si>
  <si>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</si>
  <si>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</si>
  <si>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</si>
  <si>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</si>
  <si>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</si>
  <si>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</si>
  <si>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</si>
  <si>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</si>
  <si>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</si>
  <si>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</si>
  <si>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</si>
  <si>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</si>
  <si>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</si>
  <si>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</si>
  <si>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</si>
  <si>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</si>
  <si>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</si>
  <si>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</si>
  <si>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</si>
  <si>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</si>
  <si>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</si>
  <si>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</si>
  <si>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</si>
  <si>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</si>
  <si>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</si>
  <si>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</si>
  <si>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</si>
  <si>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</si>
  <si>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</si>
  <si>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</si>
  <si>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</si>
  <si>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</si>
  <si>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</si>
  <si>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</si>
  <si>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</si>
  <si>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</si>
  <si>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</si>
  <si>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</si>
  <si>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</si>
  <si>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</si>
  <si>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</si>
  <si>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</si>
  <si>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</si>
  <si>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</si>
  <si>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</si>
  <si>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</si>
  <si>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</si>
  <si>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</si>
  <si>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</si>
  <si>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</si>
  <si>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</si>
  <si>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</si>
  <si>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</si>
  <si>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</si>
  <si>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</si>
  <si>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</si>
  <si>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</si>
  <si>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</si>
  <si>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</si>
  <si>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</si>
  <si>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</si>
  <si>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</si>
  <si>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</si>
  <si>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</si>
  <si>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</si>
  <si>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</si>
  <si>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</si>
  <si>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</si>
  <si>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</si>
  <si>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</si>
  <si>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</si>
  <si>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</si>
  <si>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</si>
  <si>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</si>
  <si>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</si>
  <si>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</si>
  <si>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</si>
  <si>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</si>
  <si>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</si>
  <si>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</si>
  <si>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</si>
  <si>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</si>
  <si>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</si>
  <si>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</si>
  <si>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</si>
  <si>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</si>
  <si>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</si>
  <si>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</si>
  <si>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</si>
  <si>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</si>
  <si>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</si>
  <si>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</si>
  <si>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</si>
  <si>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</si>
  <si>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</si>
  <si>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</si>
  <si>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</si>
  <si>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</si>
  <si>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</si>
  <si>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</si>
  <si>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</si>
  <si>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</si>
  <si>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</si>
  <si>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</si>
  <si>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</si>
  <si>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</si>
  <si>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</si>
  <si>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</si>
  <si>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</si>
  <si>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</si>
  <si>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</si>
  <si>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</si>
  <si>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</si>
  <si>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</si>
  <si>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</si>
  <si>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</si>
  <si>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</si>
  <si>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</si>
  <si>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</si>
  <si>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</si>
  <si>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</si>
  <si>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</si>
  <si>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</si>
  <si>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</si>
  <si>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</si>
  <si>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</si>
  <si>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</si>
  <si>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</si>
  <si>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</si>
  <si>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</si>
  <si>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</si>
  <si>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</si>
  <si>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</si>
  <si>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</si>
  <si>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</si>
  <si>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</si>
  <si>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</si>
  <si>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</si>
  <si>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</si>
  <si>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</si>
  <si>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</si>
  <si>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</si>
  <si>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</si>
  <si>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</si>
  <si>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</si>
  <si>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</si>
  <si>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</si>
  <si>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</si>
  <si>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</si>
  <si>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</si>
  <si>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</si>
  <si>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</si>
  <si>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</si>
  <si>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</si>
  <si>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</si>
  <si>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</si>
  <si>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</si>
  <si>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</si>
  <si>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</si>
  <si>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</si>
  <si>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</si>
  <si>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</si>
  <si>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</si>
  <si>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</si>
  <si>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</si>
  <si>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</si>
  <si>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</si>
  <si>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</si>
  <si>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</si>
  <si>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</si>
  <si>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</si>
  <si>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</si>
  <si>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</si>
  <si>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</si>
  <si>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</si>
  <si>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</si>
  <si>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</si>
  <si>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</si>
  <si>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</si>
  <si>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</si>
  <si>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</si>
  <si>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</si>
  <si>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</si>
  <si>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</si>
  <si>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</si>
  <si>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</si>
  <si>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</si>
  <si>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</si>
  <si>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</si>
  <si>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</si>
  <si>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</si>
  <si>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</si>
  <si>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</si>
  <si>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</si>
  <si>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</si>
  <si>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</si>
  <si>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</si>
  <si>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</si>
  <si>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</si>
  <si>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</si>
  <si>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</si>
  <si>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</si>
  <si>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</si>
  <si>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</si>
  <si>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</si>
  <si>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</si>
  <si>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</si>
  <si>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</si>
  <si>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</si>
  <si>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</si>
  <si>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</si>
  <si>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</si>
  <si>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</si>
  <si>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</si>
  <si>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</si>
  <si>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</si>
  <si>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</si>
  <si>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</si>
  <si>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</si>
  <si>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</si>
  <si>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</si>
  <si>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</si>
  <si>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</si>
  <si>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</si>
  <si>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</si>
  <si>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</si>
  <si>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</si>
  <si>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</si>
  <si>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</si>
  <si>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</si>
  <si>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</si>
  <si>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</si>
  <si>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</si>
  <si>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</si>
  <si>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</si>
  <si>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</si>
  <si>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</si>
  <si>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</si>
  <si>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</si>
  <si>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</si>
  <si>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</si>
  <si>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</si>
  <si>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</si>
  <si>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</si>
  <si>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</si>
  <si>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</si>
  <si>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</si>
  <si>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</si>
  <si>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</si>
  <si>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</si>
  <si>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</si>
  <si>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</si>
  <si>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</si>
  <si>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</si>
  <si>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</si>
  <si>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</si>
  <si>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</si>
  <si>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</si>
  <si>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</si>
  <si>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</si>
  <si>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</si>
  <si>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</si>
  <si>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</si>
  <si>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</si>
  <si>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</si>
  <si>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</si>
  <si>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</si>
  <si>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</si>
  <si>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</si>
  <si>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</si>
  <si>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</si>
  <si>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</si>
  <si>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</si>
  <si>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</si>
  <si>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</si>
  <si>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</si>
  <si>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</si>
  <si>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</si>
  <si>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</si>
  <si>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</si>
  <si>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</si>
  <si>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</si>
  <si>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</si>
  <si>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</si>
  <si>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</si>
  <si>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</si>
  <si>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</si>
  <si>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</si>
  <si>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</si>
  <si>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</si>
  <si>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</si>
  <si>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</si>
  <si>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</si>
  <si>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</si>
  <si>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</si>
  <si>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</si>
  <si>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</si>
  <si>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</si>
  <si>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</si>
  <si>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</si>
  <si>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</si>
  <si>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</si>
  <si>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</si>
  <si>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</si>
  <si>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</si>
  <si>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</si>
  <si>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</si>
  <si>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</si>
  <si>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</si>
  <si>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</si>
  <si>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</si>
  <si>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</si>
  <si>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</si>
  <si>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</si>
  <si>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</si>
  <si>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</si>
  <si>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</si>
  <si>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</si>
  <si>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</si>
  <si>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</si>
  <si>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</si>
  <si>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</si>
  <si>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</si>
  <si>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</si>
  <si>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</si>
  <si>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</si>
  <si>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</si>
  <si>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</si>
  <si>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</si>
  <si>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</si>
  <si>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</si>
  <si>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</si>
  <si>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</si>
  <si>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</si>
  <si>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</si>
  <si>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</si>
  <si>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</si>
  <si>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</si>
  <si>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</si>
  <si>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</si>
  <si>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</si>
  <si>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</si>
  <si>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</si>
  <si>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</si>
  <si>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</si>
  <si>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</si>
  <si>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</si>
  <si>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</si>
  <si>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</si>
  <si>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</si>
  <si>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</si>
  <si>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</si>
  <si>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</si>
  <si>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</si>
  <si>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</si>
  <si>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</si>
  <si>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</si>
  <si>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</si>
  <si>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</si>
  <si>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</si>
  <si>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</si>
  <si>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</si>
  <si>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</si>
  <si>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</si>
  <si>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</si>
  <si>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</si>
  <si>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</si>
  <si>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</si>
  <si>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</si>
  <si>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</si>
  <si>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</si>
  <si>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</si>
  <si>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</si>
  <si>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</si>
  <si>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</si>
  <si>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</si>
  <si>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</si>
  <si>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</si>
  <si>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</si>
  <si>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</si>
  <si>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</si>
  <si>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</si>
  <si>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</si>
  <si>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</si>
  <si>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</si>
  <si>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</si>
  <si>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</si>
  <si>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</si>
  <si>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</si>
  <si>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</si>
  <si>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</si>
  <si>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</si>
  <si>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</si>
  <si>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</si>
  <si>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</si>
  <si>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</si>
  <si>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</si>
  <si>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</si>
  <si>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</si>
  <si>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</si>
  <si>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</si>
  <si>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</si>
  <si>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</si>
  <si>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</si>
  <si>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</si>
  <si>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</si>
  <si>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</si>
  <si>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</si>
  <si>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</si>
  <si>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</si>
  <si>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</si>
  <si>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</si>
  <si>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</si>
  <si>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</si>
  <si>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</si>
  <si>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</si>
  <si>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</si>
  <si>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</si>
  <si>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</si>
  <si>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</si>
  <si>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</si>
  <si>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</si>
  <si>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</si>
  <si>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</si>
  <si>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</si>
  <si>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</si>
  <si>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</si>
  <si>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</si>
  <si>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</si>
  <si>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</si>
  <si>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</si>
  <si>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</si>
  <si>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</si>
  <si>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</si>
  <si>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</si>
  <si>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</si>
  <si>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</si>
  <si>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</si>
  <si>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</si>
  <si>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</si>
  <si>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</si>
  <si>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</si>
  <si>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</si>
  <si>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</si>
  <si>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</si>
  <si>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</si>
  <si>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</si>
  <si>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</si>
  <si>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</si>
  <si>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</si>
  <si>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</si>
  <si>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</si>
  <si>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</si>
  <si>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</si>
  <si>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</si>
  <si>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</si>
  <si>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</si>
  <si>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</si>
  <si>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</si>
  <si>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</si>
  <si>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</si>
  <si>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</si>
  <si>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</si>
  <si>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</si>
  <si>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</si>
  <si>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</si>
  <si>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</si>
  <si>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</si>
  <si>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</si>
  <si>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</si>
  <si>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</si>
  <si>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</si>
  <si>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</si>
  <si>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</si>
  <si>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</si>
  <si>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</si>
  <si>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</si>
  <si>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</si>
  <si>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</si>
  <si>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</si>
  <si>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</si>
  <si>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</si>
  <si>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</si>
  <si>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</si>
  <si>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</si>
  <si>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</si>
  <si>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</si>
  <si>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</si>
  <si>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</si>
  <si>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</si>
  <si>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</si>
  <si>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</si>
  <si>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</si>
  <si>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</si>
  <si>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</si>
  <si>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</si>
  <si>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</si>
  <si>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</si>
  <si>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</si>
  <si>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</si>
  <si>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</si>
  <si>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</si>
  <si>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</si>
  <si>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</si>
  <si>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</si>
  <si>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</si>
  <si>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</si>
  <si>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</si>
  <si>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</si>
  <si>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</si>
  <si>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</si>
  <si>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</si>
  <si>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</si>
  <si>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</si>
  <si>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</si>
  <si>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</si>
  <si>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</si>
  <si>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</si>
  <si>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</si>
  <si>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</si>
  <si>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</si>
  <si>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</si>
  <si>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</si>
  <si>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</si>
  <si>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</si>
  <si>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</si>
  <si>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</si>
  <si>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</si>
  <si>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</si>
  <si>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</si>
  <si>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</si>
  <si>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</si>
  <si>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</si>
  <si>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</si>
  <si>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</si>
  <si>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</si>
  <si>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</si>
  <si>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</si>
  <si>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</si>
  <si>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</si>
  <si>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</si>
  <si>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</si>
  <si>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</si>
  <si>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</si>
  <si>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</si>
  <si>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</si>
  <si>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</si>
  <si>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</si>
  <si>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</si>
  <si>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</si>
  <si>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</si>
  <si>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</si>
  <si>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</si>
  <si>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</si>
  <si>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</si>
  <si>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</si>
  <si>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</si>
  <si>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</si>
  <si>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</si>
  <si>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</si>
  <si>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</si>
  <si>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</si>
  <si>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</si>
  <si>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</si>
  <si>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</si>
  <si>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</si>
  <si>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</si>
  <si>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</si>
  <si>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</si>
  <si>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</si>
  <si>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</si>
  <si>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</si>
  <si>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</si>
  <si>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</si>
  <si>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</si>
  <si>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</si>
  <si>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</si>
  <si>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</si>
  <si>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</si>
  <si>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</si>
  <si>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</si>
  <si>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</si>
  <si>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</si>
  <si>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</si>
  <si>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</si>
  <si>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</si>
  <si>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</si>
  <si>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</si>
  <si>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</si>
  <si>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</si>
  <si>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</si>
  <si>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</si>
  <si>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</si>
  <si>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</si>
  <si>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</si>
  <si>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</si>
  <si>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</si>
  <si>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</si>
  <si>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</si>
  <si>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</si>
  <si>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</si>
  <si>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</si>
  <si>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</si>
  <si>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</si>
  <si>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</si>
  <si>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</si>
  <si>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</si>
  <si>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</si>
  <si>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</si>
  <si>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</si>
  <si>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</si>
  <si>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</si>
  <si>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</si>
  <si>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</si>
  <si>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</si>
  <si>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</si>
  <si>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</si>
  <si>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</si>
  <si>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</si>
  <si>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</si>
  <si>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</si>
  <si>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</si>
  <si>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</si>
  <si>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</si>
  <si>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</si>
  <si>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</si>
  <si>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</si>
  <si>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</si>
  <si>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</si>
  <si>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</si>
  <si>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</si>
  <si>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</si>
  <si>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</si>
  <si>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</si>
  <si>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</si>
  <si>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</si>
  <si>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</si>
  <si>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</si>
  <si>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</si>
  <si>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</si>
  <si>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</si>
  <si>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</si>
  <si>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</si>
  <si>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</si>
  <si>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</si>
  <si>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</si>
  <si>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</si>
  <si>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</si>
  <si>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</si>
  <si>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</si>
  <si>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</si>
  <si>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</si>
  <si>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</si>
  <si>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</si>
  <si>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</si>
  <si>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</si>
  <si>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</si>
  <si>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</si>
  <si>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</si>
  <si>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</si>
  <si>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</si>
  <si>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</si>
  <si>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</si>
  <si>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</si>
  <si>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</si>
  <si>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</si>
  <si>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</si>
  <si>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</si>
  <si>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</si>
  <si>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</si>
  <si>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</si>
  <si>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</si>
  <si>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</si>
  <si>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</si>
  <si>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</si>
  <si>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</si>
  <si>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</si>
  <si>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</si>
  <si>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</si>
  <si>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</si>
  <si>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</si>
  <si>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</si>
  <si>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</si>
  <si>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</si>
  <si>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</si>
  <si>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</si>
  <si>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</si>
  <si>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</si>
  <si>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</si>
  <si>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</si>
  <si>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</si>
  <si>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</si>
  <si>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</si>
  <si>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</si>
  <si>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</si>
  <si>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</si>
  <si>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</si>
  <si>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</si>
  <si>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</si>
  <si>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</si>
  <si>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</si>
  <si>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</si>
  <si>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</si>
  <si>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</si>
  <si>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</si>
  <si>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</si>
  <si>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</si>
  <si>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</si>
  <si>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</si>
  <si>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</si>
  <si>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</si>
  <si>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</si>
  <si>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</si>
  <si>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</si>
  <si>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</si>
  <si>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</si>
  <si>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</si>
  <si>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</si>
  <si>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</si>
  <si>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</si>
  <si>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</si>
  <si>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</si>
  <si>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</si>
  <si>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</si>
  <si>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</si>
  <si>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</si>
  <si>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</si>
  <si>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</si>
  <si>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</si>
  <si>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</si>
  <si>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</si>
  <si>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</si>
  <si>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</si>
  <si>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</si>
  <si>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</si>
  <si>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</si>
  <si>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</si>
  <si>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</si>
  <si>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</si>
  <si>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</si>
  <si>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</si>
  <si>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</si>
  <si>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</si>
  <si>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</si>
  <si>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</si>
  <si>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</si>
  <si>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</si>
  <si>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</si>
  <si>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</si>
  <si>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</si>
  <si>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</si>
  <si>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</si>
  <si>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</si>
  <si>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</si>
  <si>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</si>
  <si>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</si>
  <si>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</si>
  <si>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</si>
  <si>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</si>
  <si>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</si>
  <si>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</si>
  <si>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</si>
  <si>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</si>
  <si>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</si>
  <si>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</si>
  <si>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</si>
  <si>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</si>
  <si>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</si>
  <si>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</si>
  <si>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</si>
  <si>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</si>
  <si>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</si>
  <si>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</si>
  <si>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</si>
  <si>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</si>
  <si>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</si>
  <si>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</si>
  <si>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</si>
  <si>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</si>
  <si>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</si>
  <si>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</si>
  <si>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</si>
  <si>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</si>
  <si>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</si>
  <si>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</si>
  <si>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</si>
  <si>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</si>
  <si>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</si>
  <si>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</si>
  <si>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</si>
  <si>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</si>
  <si>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</si>
  <si>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</si>
  <si>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</si>
  <si>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</si>
  <si>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</si>
  <si>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</si>
  <si>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</si>
  <si>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</si>
  <si>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</si>
  <si>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</si>
  <si>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</si>
  <si>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</si>
  <si>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</si>
  <si>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</si>
  <si>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</si>
  <si>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</si>
  <si>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</si>
  <si>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</si>
  <si>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</si>
  <si>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</si>
  <si>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</si>
  <si>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</si>
  <si>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</si>
  <si>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</si>
  <si>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</si>
  <si>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</si>
  <si>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</si>
  <si>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</si>
  <si>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</si>
  <si>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</si>
  <si>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</si>
  <si>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</si>
  <si>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</si>
  <si>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</si>
  <si>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</si>
  <si>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</si>
  <si>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</si>
  <si>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</si>
  <si>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</si>
  <si>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</si>
  <si>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</si>
  <si>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</si>
  <si>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</si>
  <si>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</si>
  <si>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</si>
  <si>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</si>
  <si>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</si>
  <si>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</si>
  <si>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</si>
  <si>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</si>
  <si>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</si>
  <si>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</si>
  <si>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</si>
  <si>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</si>
  <si>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</si>
  <si>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</si>
  <si>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</si>
  <si>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</si>
  <si>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</si>
  <si>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</si>
  <si>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</si>
  <si>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</si>
  <si>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</si>
  <si>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</si>
  <si>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</si>
  <si>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</si>
  <si>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</si>
  <si>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</si>
  <si>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</si>
  <si>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</si>
  <si>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</si>
  <si>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</si>
  <si>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</si>
  <si>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</si>
  <si>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</si>
  <si>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</si>
  <si>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</si>
  <si>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</si>
  <si>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</si>
  <si>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</si>
  <si>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</si>
  <si>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</si>
  <si>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</si>
  <si>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</si>
  <si>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</si>
  <si>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</si>
  <si>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</si>
  <si>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</si>
  <si>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</si>
  <si>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</si>
  <si>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</si>
  <si>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</si>
  <si>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</si>
  <si>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</si>
  <si>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</si>
  <si>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</si>
  <si>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</si>
  <si>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</si>
  <si>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</si>
  <si>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</si>
  <si>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</si>
  <si>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</si>
  <si>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</si>
  <si>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</si>
  <si>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</si>
  <si>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</si>
  <si>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</si>
  <si>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</si>
  <si>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</si>
  <si>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</si>
  <si>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</si>
  <si>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</si>
  <si>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</si>
  <si>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</si>
  <si>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</si>
  <si>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</si>
  <si>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</si>
  <si>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</si>
  <si>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</si>
  <si>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</si>
  <si>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</si>
  <si>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</si>
  <si>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</si>
  <si>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</si>
  <si>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</si>
  <si>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</si>
  <si>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</si>
  <si>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</si>
  <si>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</si>
  <si>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</si>
  <si>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</si>
  <si>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</si>
  <si>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</si>
  <si>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</si>
  <si>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</si>
  <si>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</si>
  <si>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</si>
  <si>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</si>
  <si>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</si>
  <si>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</si>
  <si>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</si>
  <si>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</si>
  <si>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</si>
  <si>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</si>
  <si>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</si>
  <si>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</si>
  <si>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</si>
  <si>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</si>
  <si>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</si>
  <si>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</si>
  <si>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</si>
  <si>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</si>
  <si>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</si>
  <si>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</si>
  <si>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</si>
  <si>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</si>
  <si>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</si>
  <si>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</si>
  <si>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</si>
  <si>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</si>
  <si>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</si>
  <si>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</si>
  <si>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</si>
  <si>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</si>
  <si>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</si>
  <si>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</si>
  <si>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</si>
  <si>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</si>
  <si>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</si>
  <si>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</si>
  <si>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</si>
  <si>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</si>
  <si>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</si>
  <si>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</si>
  <si>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</si>
  <si>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</si>
  <si>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</si>
  <si>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</si>
  <si>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</si>
  <si>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</si>
  <si>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</si>
  <si>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</si>
  <si>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</si>
  <si>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</si>
  <si>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</si>
  <si>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</si>
  <si>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</si>
  <si>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</si>
  <si>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</si>
  <si>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</si>
  <si>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</si>
  <si>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</si>
  <si>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</si>
  <si>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</si>
  <si>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</si>
  <si>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</si>
  <si>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</si>
  <si>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</si>
  <si>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</si>
  <si>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</si>
  <si>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</si>
  <si>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</si>
  <si>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</si>
  <si>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</si>
  <si>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</si>
  <si>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</si>
  <si>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</si>
  <si>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</si>
  <si>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</si>
  <si>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</si>
  <si>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</si>
  <si>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</si>
  <si>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</si>
  <si>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</si>
  <si>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</si>
  <si>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</si>
  <si>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</si>
  <si>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</si>
  <si>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</si>
  <si>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</si>
  <si>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</si>
  <si>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</si>
  <si>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</si>
  <si>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</si>
  <si>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</si>
  <si>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</si>
  <si>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</si>
  <si>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</si>
  <si>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</si>
  <si>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</si>
  <si>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</si>
  <si>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</si>
  <si>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</si>
  <si>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</si>
  <si>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</si>
  <si>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</si>
  <si>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</si>
  <si>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</si>
  <si>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</si>
  <si>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</si>
  <si>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</si>
  <si>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</si>
  <si>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</si>
  <si>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</si>
  <si>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</si>
  <si>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</si>
  <si>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</si>
  <si>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</si>
  <si>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</si>
  <si>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</si>
  <si>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</si>
  <si>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</si>
  <si>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</si>
  <si>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</si>
  <si>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</si>
  <si>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</si>
  <si>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</si>
  <si>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</si>
  <si>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</si>
  <si>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</si>
  <si>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</si>
  <si>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</si>
  <si>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</si>
  <si>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</si>
  <si>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</si>
  <si>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</si>
  <si>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</si>
  <si>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</si>
  <si>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</si>
  <si>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</si>
  <si>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</si>
  <si>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</si>
  <si>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</si>
  <si>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</si>
  <si>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</si>
  <si>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</si>
  <si>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</si>
  <si>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</si>
  <si>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</si>
  <si>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</si>
  <si>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</si>
  <si>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</si>
  <si>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</si>
  <si>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</si>
  <si>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</si>
  <si>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</si>
  <si>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</si>
  <si>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</si>
  <si>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</si>
  <si>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</si>
  <si>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</si>
  <si>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</si>
  <si>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</si>
  <si>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</si>
  <si>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</si>
  <si>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</si>
  <si>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</si>
  <si>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</si>
  <si>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</si>
  <si>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</si>
  <si>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</si>
  <si>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</si>
  <si>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</si>
  <si>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</si>
  <si>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</si>
  <si>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</si>
  <si>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</si>
  <si>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</si>
  <si>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</si>
  <si>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</si>
  <si>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</si>
  <si>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</si>
  <si>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</si>
  <si>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</si>
  <si>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</si>
  <si>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</si>
  <si>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</si>
  <si>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</si>
  <si>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</si>
  <si>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</si>
  <si>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</si>
  <si>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</si>
  <si>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</si>
  <si>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</si>
  <si>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</si>
  <si>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</si>
  <si>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</si>
  <si>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</si>
  <si>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</si>
  <si>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</si>
  <si>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</si>
  <si>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</si>
  <si>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</si>
  <si>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</si>
  <si>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</si>
  <si>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</si>
  <si>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</si>
  <si>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</si>
  <si>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</si>
  <si>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</si>
  <si>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</si>
  <si>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</si>
  <si>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</si>
  <si>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</si>
  <si>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</si>
  <si>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</si>
  <si>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</si>
  <si>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</si>
  <si>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</si>
  <si>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</si>
  <si>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</si>
  <si>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</si>
  <si>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</si>
  <si>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</si>
  <si>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</si>
  <si>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</si>
  <si>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</si>
  <si>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</si>
  <si>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</si>
  <si>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</si>
  <si>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</si>
  <si>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</si>
  <si>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</si>
  <si>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</si>
  <si>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</si>
  <si>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</si>
  <si>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</si>
  <si>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</si>
  <si>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</si>
  <si>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</si>
  <si>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</si>
  <si>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</si>
  <si>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</si>
  <si>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</si>
  <si>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</si>
  <si>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</si>
  <si>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</si>
  <si>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</si>
  <si>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</si>
  <si>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</si>
  <si>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</si>
  <si>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</si>
  <si>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</si>
  <si>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</si>
  <si>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</si>
  <si>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</si>
  <si>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</si>
  <si>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</si>
  <si>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</si>
  <si>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</si>
  <si>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</si>
  <si>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</si>
  <si>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</si>
  <si>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</si>
  <si>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</si>
  <si>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</si>
  <si>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</si>
  <si>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</si>
  <si>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</si>
  <si>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</si>
  <si>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</si>
  <si>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</si>
  <si>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</si>
  <si>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</si>
  <si>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</si>
  <si>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</si>
  <si>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</si>
  <si>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</si>
  <si>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</si>
  <si>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</si>
  <si>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</si>
  <si>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</si>
  <si>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</si>
  <si>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</si>
  <si>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</si>
  <si>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</si>
  <si>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</si>
  <si>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</si>
  <si>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</si>
  <si>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</si>
  <si>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</si>
  <si>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</si>
  <si>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</si>
  <si>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</si>
  <si>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</si>
  <si>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</si>
  <si>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</si>
  <si>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</si>
  <si>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</si>
  <si>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</si>
  <si>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</si>
  <si>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</si>
  <si>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</si>
  <si>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</si>
  <si>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</si>
  <si>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</si>
  <si>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</si>
  <si>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</si>
  <si>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</si>
  <si>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</si>
  <si>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</si>
  <si>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</si>
  <si>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</si>
  <si>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</si>
  <si>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</si>
  <si>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</si>
  <si>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</si>
  <si>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</si>
  <si>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</si>
  <si>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</si>
  <si>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</si>
  <si>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</si>
  <si>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</si>
  <si>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</si>
  <si>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</si>
  <si>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</si>
  <si>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</si>
  <si>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</si>
  <si>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</si>
  <si>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</si>
  <si>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</si>
  <si>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</si>
  <si>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</si>
  <si>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</si>
  <si>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</si>
  <si>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</si>
  <si>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</si>
  <si>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</si>
  <si>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</si>
  <si>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</si>
  <si>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</si>
  <si>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</si>
  <si>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</si>
  <si>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</si>
  <si>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</si>
  <si>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</si>
  <si>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</si>
  <si>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</si>
  <si>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</si>
  <si>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</si>
  <si>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</si>
  <si>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</si>
  <si>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</si>
  <si>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</si>
  <si>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</si>
  <si>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</si>
  <si>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</si>
  <si>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</si>
  <si>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</si>
  <si>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</si>
  <si>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</si>
  <si>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</si>
  <si>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</si>
  <si>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</si>
  <si>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</si>
  <si>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</si>
  <si>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</si>
  <si>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</si>
  <si>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</si>
  <si>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</si>
  <si>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</si>
  <si>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</si>
  <si>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</si>
  <si>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</si>
  <si>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</si>
  <si>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</si>
  <si>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</si>
  <si>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</si>
  <si>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</si>
  <si>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</si>
  <si>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</si>
  <si>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</si>
  <si>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</si>
  <si>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</si>
  <si>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</si>
  <si>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</si>
  <si>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</si>
  <si>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</si>
  <si>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</si>
  <si>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</si>
  <si>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</si>
  <si>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</si>
  <si>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</si>
  <si>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</si>
  <si>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</si>
  <si>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</si>
  <si>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</si>
  <si>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</si>
  <si>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</si>
  <si>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</si>
  <si>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</si>
  <si>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</si>
  <si>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</si>
  <si>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</si>
  <si>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</si>
  <si>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</si>
  <si>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</si>
  <si>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</si>
  <si>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</si>
  <si>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</si>
  <si>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</si>
  <si>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</si>
  <si>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</si>
  <si>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</si>
  <si>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</si>
  <si>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</si>
  <si>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</si>
  <si>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</si>
  <si>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</si>
  <si>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</si>
  <si>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</si>
  <si>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</si>
  <si>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</si>
  <si>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</si>
  <si>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</si>
  <si>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</si>
  <si>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</si>
  <si>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</si>
  <si>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</si>
  <si>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</si>
  <si>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</si>
  <si>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</si>
  <si>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</si>
  <si>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</si>
  <si>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</si>
  <si>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</si>
  <si>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</si>
  <si>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</si>
  <si>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</si>
  <si>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</si>
  <si>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</si>
  <si>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</si>
  <si>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</si>
  <si>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</si>
  <si>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</si>
  <si>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</si>
  <si>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</si>
  <si>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</si>
  <si>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</si>
  <si>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</si>
  <si>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</si>
  <si>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</si>
  <si>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</si>
  <si>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</si>
  <si>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</si>
  <si>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</si>
  <si>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</si>
  <si>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</si>
  <si>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</si>
  <si>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</si>
  <si>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</si>
  <si>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</si>
  <si>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</si>
  <si>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</si>
  <si>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</si>
  <si>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</si>
  <si>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</si>
  <si>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</si>
  <si>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</si>
  <si>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</si>
  <si>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</si>
  <si>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</si>
  <si>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</si>
  <si>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</si>
  <si>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</si>
  <si>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</si>
  <si>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</si>
  <si>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</si>
  <si>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</si>
  <si>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</si>
  <si>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</si>
  <si>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</si>
  <si>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</si>
  <si>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</si>
  <si>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</si>
  <si>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</si>
  <si>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</si>
  <si>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</si>
  <si>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</si>
  <si>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</si>
  <si>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</si>
  <si>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</si>
  <si>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</si>
  <si>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</si>
  <si>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</si>
  <si>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</si>
  <si>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</si>
  <si>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</si>
  <si>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</si>
  <si>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</si>
  <si>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</si>
  <si>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</si>
  <si>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</si>
  <si>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</si>
  <si>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</si>
  <si>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</si>
  <si>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</si>
  <si>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</si>
  <si>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</si>
  <si>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</si>
  <si>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</si>
  <si>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</si>
  <si>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</si>
  <si>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</si>
  <si>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</si>
  <si>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</si>
  <si>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</si>
  <si>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</si>
  <si>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</si>
  <si>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</si>
  <si>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</si>
  <si>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</si>
  <si>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</si>
  <si>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</si>
  <si>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</si>
  <si>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</si>
  <si>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</si>
  <si>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</si>
  <si>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</si>
  <si>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</si>
  <si>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</si>
  <si>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</si>
  <si>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</si>
  <si>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</si>
  <si>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</si>
  <si>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</si>
  <si>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</si>
  <si>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</si>
  <si>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</si>
  <si>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</si>
  <si>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</si>
  <si>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</si>
  <si>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</si>
  <si>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</si>
  <si>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</si>
  <si>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</si>
  <si>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</si>
  <si>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</si>
  <si>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</si>
  <si>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</si>
  <si>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</si>
  <si>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</si>
  <si>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</si>
  <si>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</si>
  <si>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</si>
  <si>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</si>
  <si>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</si>
  <si>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</si>
  <si>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</si>
  <si>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</si>
  <si>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</si>
  <si>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</si>
  <si>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</si>
  <si>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</si>
  <si>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</si>
  <si>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</si>
  <si>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</si>
  <si>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</si>
  <si>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</si>
  <si>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</si>
  <si>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</si>
  <si>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</si>
  <si>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</si>
  <si>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</si>
  <si>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</si>
  <si>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</si>
  <si>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</si>
  <si>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</si>
  <si>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</si>
  <si>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</si>
  <si>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</si>
  <si>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</si>
  <si>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</si>
  <si>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</si>
  <si>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</si>
  <si>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</si>
  <si>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</si>
  <si>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</si>
  <si>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</si>
  <si>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</si>
  <si>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</si>
  <si>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</si>
  <si>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</si>
  <si>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</si>
  <si>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</si>
  <si>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</si>
  <si>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</si>
  <si>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</si>
  <si>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</si>
  <si>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</si>
  <si>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</si>
  <si>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</si>
  <si>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</si>
  <si>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</si>
  <si>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</si>
  <si>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</si>
  <si>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</si>
  <si>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</si>
  <si>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</si>
  <si>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</si>
  <si>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</si>
  <si>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</si>
  <si>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</si>
  <si>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</si>
  <si>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</si>
  <si>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</si>
  <si>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</si>
  <si>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</si>
  <si>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</si>
  <si>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</si>
  <si>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</si>
  <si>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</si>
  <si>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</si>
  <si>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</si>
  <si>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</si>
  <si>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</si>
  <si>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</si>
  <si>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</si>
  <si>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</si>
  <si>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</si>
  <si>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</si>
  <si>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</si>
  <si>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</si>
  <si>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</si>
  <si>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</si>
  <si>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</si>
  <si>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</si>
  <si>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</si>
  <si>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</si>
  <si>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</si>
  <si>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</si>
  <si>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</si>
  <si>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</si>
  <si>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</si>
  <si>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</si>
  <si>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</si>
  <si>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</si>
  <si>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</si>
  <si>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</si>
  <si>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</si>
  <si>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</si>
  <si>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</si>
  <si>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</si>
  <si>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</si>
  <si>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</si>
  <si>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b1170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</si>
</sst>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5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Несебър</v>
      </c>
      <c r="C2" s="1735"/>
      <c r="D2" s="1736"/>
      <c r="E2" s="1019"/>
      <c r="F2" s="1020">
        <f>+OTCHET!H9</f>
        <v>0</v>
      </c>
      <c r="G2" s="1021" t="str">
        <f>+OTCHET!F12</f>
        <v>5206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-64092</v>
      </c>
      <c r="K44" s="1095"/>
      <c r="L44" s="1114">
        <f>+IF($P$2=33,$Q44,0)</f>
        <v>0</v>
      </c>
      <c r="M44" s="1095"/>
      <c r="N44" s="1115">
        <f>+ROUND(+G44+J44+L44,0)</f>
        <v>-64092</v>
      </c>
      <c r="O44" s="1097"/>
      <c r="P44" s="1113">
        <f>+ROUND(OTCHET!E151,0)</f>
        <v>0</v>
      </c>
      <c r="Q44" s="1114">
        <f>+ROUND(OTCHET!L151,0)</f>
        <v>-64092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-64092</v>
      </c>
      <c r="K46" s="1095"/>
      <c r="L46" s="1126">
        <f>+ROUND(+SUM(L42:L45),0)</f>
        <v>0</v>
      </c>
      <c r="M46" s="1095"/>
      <c r="N46" s="1127">
        <f>+ROUND(+SUM(N42:N45),0)</f>
        <v>-64092</v>
      </c>
      <c r="O46" s="1097"/>
      <c r="P46" s="1125">
        <f>+ROUND(+SUM(P42:P45),0)</f>
        <v>0</v>
      </c>
      <c r="Q46" s="1126">
        <f>+ROUND(+SUM(Q42:Q45),0)</f>
        <v>-64092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-64092</v>
      </c>
      <c r="K48" s="1095"/>
      <c r="L48" s="1200">
        <f>+ROUND(L23+L28+L35+L40+L46,0)</f>
        <v>0</v>
      </c>
      <c r="M48" s="1095"/>
      <c r="N48" s="1201">
        <f>+ROUND(N23+N28+N35+N40+N46,0)</f>
        <v>-64092</v>
      </c>
      <c r="O48" s="1202"/>
      <c r="P48" s="1199">
        <f>+ROUND(P23+P28+P35+P40+P46,0)</f>
        <v>0</v>
      </c>
      <c r="Q48" s="1200">
        <f>+ROUND(Q23+Q28+Q35+Q40+Q46,0)</f>
        <v>-64092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16586</v>
      </c>
      <c r="K51" s="1095"/>
      <c r="L51" s="1102">
        <f>+IF($P$2=33,$Q51,0)</f>
        <v>0</v>
      </c>
      <c r="M51" s="1095"/>
      <c r="N51" s="1132">
        <f>+ROUND(+G51+J51+L51,0)</f>
        <v>16586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16586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15312</v>
      </c>
      <c r="K54" s="1095"/>
      <c r="L54" s="1120">
        <f>+IF($P$2=33,$Q54,0)</f>
        <v>0</v>
      </c>
      <c r="M54" s="1095"/>
      <c r="N54" s="1121">
        <f>+ROUND(+G54+J54+L54,0)</f>
        <v>15312</v>
      </c>
      <c r="O54" s="1097"/>
      <c r="P54" s="1119">
        <f>+ROUND(OTCHET!E187+OTCHET!E190,0)</f>
        <v>5772</v>
      </c>
      <c r="Q54" s="1120">
        <f>+ROUND(OTCHET!L187+OTCHET!L190,0)</f>
        <v>15312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33041</v>
      </c>
      <c r="K56" s="1095"/>
      <c r="L56" s="1208">
        <f>+ROUND(+SUM(L51:L55),0)</f>
        <v>0</v>
      </c>
      <c r="M56" s="1095"/>
      <c r="N56" s="1209">
        <f>+ROUND(+SUM(N51:N55),0)</f>
        <v>33041</v>
      </c>
      <c r="O56" s="1097"/>
      <c r="P56" s="1207">
        <f>+ROUND(+SUM(P51:P55),0)</f>
        <v>5772</v>
      </c>
      <c r="Q56" s="1208">
        <f>+ROUND(+SUM(Q51:Q55),0)</f>
        <v>33041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178176</v>
      </c>
      <c r="K77" s="1095"/>
      <c r="L77" s="1233">
        <f>+ROUND(L56+L63+L67+L71+L75,0)</f>
        <v>0</v>
      </c>
      <c r="M77" s="1095"/>
      <c r="N77" s="1234">
        <f>+ROUND(N56+N63+N67+N71+N75,0)</f>
        <v>178176</v>
      </c>
      <c r="O77" s="1097"/>
      <c r="P77" s="1231">
        <f>+ROUND(P56+P63+P67+P71+P75,0)</f>
        <v>5772</v>
      </c>
      <c r="Q77" s="1232">
        <f>+ROUND(Q56+Q63+Q67+Q71+Q75,0)</f>
        <v>178176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175546</v>
      </c>
      <c r="K79" s="1095"/>
      <c r="L79" s="1108">
        <f>+IF($P$2=33,$Q79,0)</f>
        <v>0</v>
      </c>
      <c r="M79" s="1095"/>
      <c r="N79" s="1109">
        <f>+ROUND(+G79+J79+L79,0)</f>
        <v>175546</v>
      </c>
      <c r="O79" s="1097"/>
      <c r="P79" s="1107">
        <f>+ROUND(OTCHET!E419,0)</f>
        <v>0</v>
      </c>
      <c r="Q79" s="1108">
        <f>+ROUND(OTCHET!L419,0)</f>
        <v>175546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53804</v>
      </c>
      <c r="K80" s="1095"/>
      <c r="L80" s="1120">
        <f>+IF($P$2=33,$Q80,0)</f>
        <v>0</v>
      </c>
      <c r="M80" s="1095"/>
      <c r="N80" s="1121">
        <f>+ROUND(+G80+J80+L80,0)</f>
        <v>53804</v>
      </c>
      <c r="O80" s="1097"/>
      <c r="P80" s="1119">
        <f>+ROUND(OTCHET!E429,0)</f>
        <v>0</v>
      </c>
      <c r="Q80" s="1120">
        <f>+ROUND(OTCHET!L429,0)</f>
        <v>53804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229350</v>
      </c>
      <c r="K81" s="1095"/>
      <c r="L81" s="1242">
        <f>+ROUND(L79+L80,0)</f>
        <v>0</v>
      </c>
      <c r="M81" s="1095"/>
      <c r="N81" s="1243">
        <f>+ROUND(N79+N80,0)</f>
        <v>229350</v>
      </c>
      <c r="O81" s="1097"/>
      <c r="P81" s="1241">
        <f>+ROUND(P79+P80,0)</f>
        <v>0</v>
      </c>
      <c r="Q81" s="1242">
        <f>+ROUND(Q79+Q80,0)</f>
        <v>229350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-12918</v>
      </c>
      <c r="K83" s="1095"/>
      <c r="L83" s="1255">
        <f>+ROUND(L48,0)-ROUND(L77,0)+ROUND(L81,0)</f>
        <v>0</v>
      </c>
      <c r="M83" s="1095"/>
      <c r="N83" s="1256">
        <f>+ROUND(N48,0)-ROUND(N77,0)+ROUND(N81,0)</f>
        <v>-12918</v>
      </c>
      <c r="O83" s="1257"/>
      <c r="P83" s="1254">
        <f>+ROUND(P48,0)-ROUND(P77,0)+ROUND(P81,0)</f>
        <v>-5772</v>
      </c>
      <c r="Q83" s="1255">
        <f>+ROUND(Q48,0)-ROUND(Q77,0)+ROUND(Q81,0)</f>
        <v>-12918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12918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12918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12918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12918</v>
      </c>
      <c r="K123" s="1095"/>
      <c r="L123" s="1120">
        <f>+IF($P$2=33,$Q123,0)</f>
        <v>0</v>
      </c>
      <c r="M123" s="1095"/>
      <c r="N123" s="1121">
        <f>+ROUND(+G123+J123+L123,0)</f>
        <v>12918</v>
      </c>
      <c r="O123" s="1097"/>
      <c r="P123" s="1119">
        <f>+ROUND(OTCHET!E524,0)</f>
        <v>5772</v>
      </c>
      <c r="Q123" s="1120">
        <f>+ROUND(OTCHET!L524,0)</f>
        <v>12918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12918</v>
      </c>
      <c r="K127" s="1095"/>
      <c r="L127" s="1242">
        <f>+ROUND(+SUM(L122:L126),0)</f>
        <v>0</v>
      </c>
      <c r="M127" s="1095"/>
      <c r="N127" s="1243">
        <f>+ROUND(+SUM(N122:N126),0)</f>
        <v>12918</v>
      </c>
      <c r="O127" s="1097"/>
      <c r="P127" s="1241">
        <f>+ROUND(+SUM(P122:P126),0)</f>
        <v>5772</v>
      </c>
      <c r="Q127" s="1242">
        <f>+ROUND(+SUM(Q122:Q126),0)</f>
        <v>12918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-64092</v>
      </c>
      <c r="G22" s="764">
        <f>+G23+G25+G36+G37</f>
        <v>0</v>
      </c>
      <c r="H22" s="765">
        <f>+H23+H25+H36+H37</f>
        <v>-64092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-64092</v>
      </c>
      <c r="G37" s="840">
        <f>OTCHET!I142+OTCHET!I151+OTCHET!I160</f>
        <v>0</v>
      </c>
      <c r="H37" s="841">
        <f>OTCHET!J142+OTCHET!J151+OTCHET!J160</f>
        <v>-64092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178176</v>
      </c>
      <c r="G38" s="848">
        <f>G39+G43+G44+G46+SUM(G48:G52)+G55</f>
        <v>0</v>
      </c>
      <c r="H38" s="849">
        <f>H39+H43+H44+H46+SUM(H48:H52)+H55</f>
        <v>178176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16455</v>
      </c>
      <c r="G39" s="811">
        <f>SUM(G40:G42)</f>
        <v>0</v>
      </c>
      <c r="H39" s="812">
        <f>SUM(H40:H42)</f>
        <v>16455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5680</v>
      </c>
      <c r="G40" s="874">
        <f>OTCHET!I187</f>
        <v>0</v>
      </c>
      <c r="H40" s="875">
        <f>OTCHET!J187</f>
        <v>5680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16586</v>
      </c>
      <c r="G43" s="816">
        <f>+OTCHET!I205+OTCHET!I223+OTCHET!I271</f>
        <v>0</v>
      </c>
      <c r="H43" s="817">
        <f>+OTCHET!J205+OTCHET!J223+OTCHET!J271</f>
        <v>16586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229350</v>
      </c>
      <c r="G56" s="893">
        <f>+G57+G58+G62</f>
        <v>59967</v>
      </c>
      <c r="H56" s="894">
        <f>+H57+H58+H62</f>
        <v>169383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229350</v>
      </c>
      <c r="G58" s="902">
        <f>+OTCHET!I383+OTCHET!I391+OTCHET!I396+OTCHET!I399+OTCHET!I402+OTCHET!I405+OTCHET!I406+OTCHET!I409+OTCHET!I422+OTCHET!I423+OTCHET!I424+OTCHET!I425+OTCHET!I426</f>
        <v>59967</v>
      </c>
      <c r="H58" s="903">
        <f>+OTCHET!J383+OTCHET!J391+OTCHET!J396+OTCHET!J399+OTCHET!J402+OTCHET!J405+OTCHET!J406+OTCHET!J409+OTCHET!J422+OTCHET!J423+OTCHET!J424+OTCHET!J425+OTCHET!J426</f>
        <v>169383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53804</v>
      </c>
      <c r="G59" s="906">
        <f>+OTCHET!I422+OTCHET!I423+OTCHET!I424+OTCHET!I425+OTCHET!I426</f>
        <v>0</v>
      </c>
      <c r="H59" s="907">
        <f>+OTCHET!J422+OTCHET!J423+OTCHET!J424+OTCHET!J425+OTCHET!J426</f>
        <v>53804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-12918</v>
      </c>
      <c r="G64" s="928">
        <f>+G22-G38+G56-G63</f>
        <v>59967</v>
      </c>
      <c r="H64" s="929">
        <f>+H22-H38+H56-H63</f>
        <v>-72885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12918</v>
      </c>
      <c r="G66" s="938">
        <f>SUM(+G68+G76+G77+G84+G85+G86+G89+G90+G91+G92+G93+G94+G95)</f>
        <v>-59967</v>
      </c>
      <c r="H66" s="939">
        <f>SUM(+H68+H76+H77+H84+H85+H86+H89+H90+H91+H92+H93+H94+H95)</f>
        <v>72885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12918</v>
      </c>
      <c r="G86" s="906">
        <f>+G87+G88</f>
        <v>-59967</v>
      </c>
      <c r="H86" s="907">
        <f>+H87+H88</f>
        <v>72885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12918</v>
      </c>
      <c r="G88" s="964">
        <f>+OTCHET!I521+OTCHET!I524+OTCHET!I544</f>
        <v>-59967</v>
      </c>
      <c r="H88" s="965">
        <f>+OTCHET!J521+OTCHET!J524+OTCHET!J544</f>
        <v>72885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1738</v>
      </c>
      <c r="C9" s="1831"/>
      <c r="D9" s="1832"/>
      <c r="E9" s="115">
        <v>43466</v>
      </c>
      <c r="F9" s="116">
        <v>43799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Несебър</v>
      </c>
      <c r="C12" s="1793"/>
      <c r="D12" s="1794"/>
      <c r="E12" s="118" t="s">
        <v>965</v>
      </c>
      <c r="F12" s="1586" t="s">
        <v>1378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2054</v>
      </c>
      <c r="F19" s="1834"/>
      <c r="G19" s="1834"/>
      <c r="H19" s="1835"/>
      <c r="I19" s="1839" t="s">
        <v>2055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-64092</v>
      </c>
      <c r="K151" s="170">
        <f>SUM(K152:K159)</f>
        <v>0</v>
      </c>
      <c r="L151" s="1376">
        <f t="shared" si="32"/>
        <v>-64092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>
        <v>-64092</v>
      </c>
      <c r="K152" s="154">
        <v>0</v>
      </c>
      <c r="L152" s="281">
        <f aca="true" t="shared" si="34" ref="L152:L159">I152+J152+K152</f>
        <v>-64092</v>
      </c>
      <c r="M152" s="7">
        <f t="shared" si="16"/>
        <v>1</v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-64092</v>
      </c>
      <c r="K169" s="213">
        <f t="shared" si="39"/>
        <v>0</v>
      </c>
      <c r="L169" s="210">
        <f t="shared" si="39"/>
        <v>-64092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Несебър</v>
      </c>
      <c r="C176" s="1790"/>
      <c r="D176" s="1791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Несебър</v>
      </c>
      <c r="C179" s="1793"/>
      <c r="D179" s="1794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2056</v>
      </c>
      <c r="F183" s="1834"/>
      <c r="G183" s="1834"/>
      <c r="H183" s="1835"/>
      <c r="I183" s="1842" t="s">
        <v>2057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5680</v>
      </c>
      <c r="K187" s="276">
        <f t="shared" si="41"/>
        <v>0</v>
      </c>
      <c r="L187" s="273">
        <f t="shared" si="41"/>
        <v>5680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5680</v>
      </c>
      <c r="K188" s="284">
        <f t="shared" si="43"/>
        <v>0</v>
      </c>
      <c r="L188" s="281">
        <f t="shared" si="43"/>
        <v>5680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16586</v>
      </c>
      <c r="K205" s="276">
        <f t="shared" si="48"/>
        <v>0</v>
      </c>
      <c r="L205" s="310">
        <f t="shared" si="48"/>
        <v>16586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10032</v>
      </c>
      <c r="K212" s="323">
        <f t="shared" si="49"/>
        <v>0</v>
      </c>
      <c r="L212" s="320">
        <f t="shared" si="49"/>
        <v>10032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6554</v>
      </c>
      <c r="K215" s="298">
        <f t="shared" si="49"/>
        <v>0</v>
      </c>
      <c r="L215" s="295">
        <f t="shared" si="49"/>
        <v>6554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178176</v>
      </c>
      <c r="K301" s="398">
        <f t="shared" si="77"/>
        <v>0</v>
      </c>
      <c r="L301" s="395">
        <f t="shared" si="77"/>
        <v>178176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Несебър</v>
      </c>
      <c r="C350" s="1790"/>
      <c r="D350" s="1791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Несебър</v>
      </c>
      <c r="C353" s="1793"/>
      <c r="D353" s="1794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2058</v>
      </c>
      <c r="F357" s="1846"/>
      <c r="G357" s="1846"/>
      <c r="H357" s="1847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59967</v>
      </c>
      <c r="J399" s="444">
        <f t="shared" si="89"/>
        <v>115579</v>
      </c>
      <c r="K399" s="445">
        <f>SUM(K400:K401)</f>
        <v>0</v>
      </c>
      <c r="L399" s="1378">
        <f t="shared" si="89"/>
        <v>175546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>
        <v>59967</v>
      </c>
      <c r="J400" s="1619">
        <v>115579</v>
      </c>
      <c r="K400" s="154">
        <v>0</v>
      </c>
      <c r="L400" s="1379">
        <f>I400+J400+K400</f>
        <v>175546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59967</v>
      </c>
      <c r="J419" s="496">
        <f t="shared" si="95"/>
        <v>115579</v>
      </c>
      <c r="K419" s="515">
        <f>SUM(K361,K375,K383,K388,K391,K396,K399,K402,K405,K406,K409,K412)</f>
        <v>0</v>
      </c>
      <c r="L419" s="512">
        <f t="shared" si="95"/>
        <v>175546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>
        <v>53804</v>
      </c>
      <c r="K424" s="1475">
        <v>0</v>
      </c>
      <c r="L424" s="1378">
        <f>I424+J424+K424</f>
        <v>53804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53804</v>
      </c>
      <c r="K429" s="515">
        <f t="shared" si="97"/>
        <v>0</v>
      </c>
      <c r="L429" s="512">
        <f t="shared" si="97"/>
        <v>53804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Несебър</v>
      </c>
      <c r="C435" s="1790"/>
      <c r="D435" s="1791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Несебър</v>
      </c>
      <c r="C438" s="1793"/>
      <c r="D438" s="1794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2060</v>
      </c>
      <c r="F442" s="1834"/>
      <c r="G442" s="1834"/>
      <c r="H442" s="1835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59967</v>
      </c>
      <c r="J445" s="547">
        <f t="shared" si="99"/>
        <v>-72885</v>
      </c>
      <c r="K445" s="548">
        <f t="shared" si="99"/>
        <v>0</v>
      </c>
      <c r="L445" s="549">
        <f t="shared" si="99"/>
        <v>-12918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-59967</v>
      </c>
      <c r="J446" s="554">
        <f t="shared" si="100"/>
        <v>72885</v>
      </c>
      <c r="K446" s="555">
        <f t="shared" si="100"/>
        <v>0</v>
      </c>
      <c r="L446" s="556">
        <f>+L597</f>
        <v>12918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Несебър</v>
      </c>
      <c r="C451" s="1790"/>
      <c r="D451" s="1791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Несебър</v>
      </c>
      <c r="C454" s="1793"/>
      <c r="D454" s="1794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2062</v>
      </c>
      <c r="F458" s="1837"/>
      <c r="G458" s="1837"/>
      <c r="H458" s="183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-59967</v>
      </c>
      <c r="J524" s="580">
        <f t="shared" si="120"/>
        <v>72885</v>
      </c>
      <c r="K524" s="581">
        <f t="shared" si="120"/>
        <v>0</v>
      </c>
      <c r="L524" s="578">
        <f t="shared" si="120"/>
        <v>12918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>
        <v>-59967</v>
      </c>
      <c r="J527" s="165">
        <v>72885</v>
      </c>
      <c r="K527" s="585">
        <v>0</v>
      </c>
      <c r="L527" s="1387">
        <f t="shared" si="116"/>
        <v>12918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-59967</v>
      </c>
      <c r="J597" s="664">
        <f t="shared" si="133"/>
        <v>72885</v>
      </c>
      <c r="K597" s="666">
        <f t="shared" si="133"/>
        <v>0</v>
      </c>
      <c r="L597" s="662">
        <f t="shared" si="133"/>
        <v>12918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9" t="str">
        <f>$B$9</f>
        <v>Несебър</v>
      </c>
      <c r="C623" s="1790"/>
      <c r="D623" s="1791"/>
      <c r="E623" s="115">
        <f>$E$9</f>
        <v>43466</v>
      </c>
      <c r="F623" s="226">
        <f>$F$9</f>
        <v>43799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33" t="s">
        <v>2051</v>
      </c>
      <c r="F630" s="1834"/>
      <c r="G630" s="1834"/>
      <c r="H630" s="1835"/>
      <c r="I630" s="1842" t="s">
        <v>2052</v>
      </c>
      <c r="J630" s="1843"/>
      <c r="K630" s="1843"/>
      <c r="L630" s="184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3326</v>
      </c>
      <c r="D635" s="1452" t="s">
        <v>2007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22" t="s">
        <v>746</v>
      </c>
      <c r="D637" s="1823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8" t="s">
        <v>749</v>
      </c>
      <c r="D640" s="181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4904</v>
      </c>
      <c r="K655" s="276">
        <f t="shared" si="140"/>
        <v>0</v>
      </c>
      <c r="L655" s="310">
        <f t="shared" si="140"/>
        <v>4904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>
        <v>4904</v>
      </c>
      <c r="K662" s="1428"/>
      <c r="L662" s="320">
        <f t="shared" si="142"/>
        <v>4904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12" t="s">
        <v>724</v>
      </c>
      <c r="D677" s="1813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14" t="s">
        <v>1664</v>
      </c>
      <c r="D689" s="1815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12" t="s">
        <v>1665</v>
      </c>
      <c r="D715" s="1813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12" t="s">
        <v>1662</v>
      </c>
      <c r="D719" s="1813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12" t="s">
        <v>1663</v>
      </c>
      <c r="D720" s="1813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10" t="s">
        <v>625</v>
      </c>
      <c r="D734" s="1811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10" t="s">
        <v>687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12" t="s">
        <v>688</v>
      </c>
      <c r="D738" s="1813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805" t="s">
        <v>917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7" t="s">
        <v>696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7" t="s">
        <v>696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4904</v>
      </c>
      <c r="K752" s="398">
        <f t="shared" si="169"/>
        <v>0</v>
      </c>
      <c r="L752" s="395">
        <f t="shared" si="169"/>
        <v>4904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7" t="str">
        <f>$B$7</f>
        <v>ОТЧЕТНИ ДАННИ ПО ЕБК ЗА СМЕТКИТЕ ЗА СРЕДСТВАТА ОТ ЕВРОПЕЙСКИЯ СЪЮЗ - ДЕС</v>
      </c>
      <c r="C759" s="1798"/>
      <c r="D759" s="1798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9" t="str">
        <f>$B$9</f>
        <v>Несебър</v>
      </c>
      <c r="C761" s="1790"/>
      <c r="D761" s="1791"/>
      <c r="E761" s="115">
        <f>$E$9</f>
        <v>43466</v>
      </c>
      <c r="F761" s="226">
        <f>$F$9</f>
        <v>43799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33" t="s">
        <v>2051</v>
      </c>
      <c r="F768" s="1834"/>
      <c r="G768" s="1834"/>
      <c r="H768" s="1835"/>
      <c r="I768" s="1842" t="s">
        <v>2052</v>
      </c>
      <c r="J768" s="1843"/>
      <c r="K768" s="1843"/>
      <c r="L768" s="1844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6606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6606</v>
      </c>
      <c r="D773" s="1452" t="s">
        <v>589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22" t="s">
        <v>746</v>
      </c>
      <c r="D775" s="1823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8" t="s">
        <v>749</v>
      </c>
      <c r="D778" s="1819"/>
      <c r="E778" s="273">
        <f aca="true" t="shared" si="172" ref="E778:L778">SUM(E779:E783)</f>
        <v>5772</v>
      </c>
      <c r="F778" s="274">
        <f t="shared" si="172"/>
        <v>0</v>
      </c>
      <c r="G778" s="275">
        <f t="shared" si="172"/>
        <v>5772</v>
      </c>
      <c r="H778" s="276">
        <f t="shared" si="172"/>
        <v>0</v>
      </c>
      <c r="I778" s="274">
        <f t="shared" si="172"/>
        <v>0</v>
      </c>
      <c r="J778" s="275">
        <f t="shared" si="172"/>
        <v>9632</v>
      </c>
      <c r="K778" s="276">
        <f t="shared" si="172"/>
        <v>0</v>
      </c>
      <c r="L778" s="273">
        <f t="shared" si="172"/>
        <v>9632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5772</v>
      </c>
      <c r="F780" s="158"/>
      <c r="G780" s="159">
        <v>5772</v>
      </c>
      <c r="H780" s="1420"/>
      <c r="I780" s="158"/>
      <c r="J780" s="159">
        <v>9632</v>
      </c>
      <c r="K780" s="1420"/>
      <c r="L780" s="295">
        <f>I780+J780+K780</f>
        <v>9632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20" t="s">
        <v>194</v>
      </c>
      <c r="D784" s="1821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1143</v>
      </c>
      <c r="K784" s="276">
        <f t="shared" si="173"/>
        <v>0</v>
      </c>
      <c r="L784" s="273">
        <f t="shared" si="173"/>
        <v>1143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594</v>
      </c>
      <c r="K785" s="1418"/>
      <c r="L785" s="281">
        <f aca="true" t="shared" si="175" ref="L785:L792">I785+J785+K785</f>
        <v>594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347</v>
      </c>
      <c r="K788" s="1420"/>
      <c r="L788" s="295">
        <f t="shared" si="175"/>
        <v>347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202</v>
      </c>
      <c r="K789" s="1420"/>
      <c r="L789" s="295">
        <f t="shared" si="175"/>
        <v>202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6" t="s">
        <v>199</v>
      </c>
      <c r="D792" s="1817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8" t="s">
        <v>200</v>
      </c>
      <c r="D793" s="1819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3884</v>
      </c>
      <c r="K793" s="276">
        <f t="shared" si="176"/>
        <v>0</v>
      </c>
      <c r="L793" s="310">
        <f t="shared" si="176"/>
        <v>3884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>
        <v>3330</v>
      </c>
      <c r="K800" s="1428"/>
      <c r="L800" s="320">
        <f t="shared" si="178"/>
        <v>3330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>
        <v>554</v>
      </c>
      <c r="K803" s="1420"/>
      <c r="L803" s="295">
        <f t="shared" si="178"/>
        <v>554</v>
      </c>
      <c r="M803" s="12">
        <f t="shared" si="171"/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12" t="s">
        <v>272</v>
      </c>
      <c r="D811" s="1813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12" t="s">
        <v>724</v>
      </c>
      <c r="D815" s="1813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12" t="s">
        <v>219</v>
      </c>
      <c r="D821" s="1813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12" t="s">
        <v>221</v>
      </c>
      <c r="D824" s="1813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14" t="s">
        <v>222</v>
      </c>
      <c r="D825" s="1815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14" t="s">
        <v>223</v>
      </c>
      <c r="D826" s="1815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14" t="s">
        <v>1664</v>
      </c>
      <c r="D827" s="1815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12" t="s">
        <v>224</v>
      </c>
      <c r="D828" s="1813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12" t="s">
        <v>234</v>
      </c>
      <c r="D843" s="1813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12" t="s">
        <v>235</v>
      </c>
      <c r="D844" s="1813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12" t="s">
        <v>236</v>
      </c>
      <c r="D845" s="1813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12" t="s">
        <v>237</v>
      </c>
      <c r="D846" s="1813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12" t="s">
        <v>1665</v>
      </c>
      <c r="D853" s="1813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12" t="s">
        <v>1662</v>
      </c>
      <c r="D857" s="1813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12" t="s">
        <v>1663</v>
      </c>
      <c r="D858" s="1813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14" t="s">
        <v>247</v>
      </c>
      <c r="D859" s="1815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12" t="s">
        <v>273</v>
      </c>
      <c r="D860" s="1813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10" t="s">
        <v>248</v>
      </c>
      <c r="D863" s="1811"/>
      <c r="E863" s="310">
        <f>F863+G863+H863</f>
        <v>0</v>
      </c>
      <c r="F863" s="1422"/>
      <c r="G863" s="1423"/>
      <c r="H863" s="1424"/>
      <c r="I863" s="1422"/>
      <c r="J863" s="1423">
        <v>145135</v>
      </c>
      <c r="K863" s="1424"/>
      <c r="L863" s="310">
        <f>I863+J863+K863</f>
        <v>145135</v>
      </c>
      <c r="M863" s="12">
        <f t="shared" si="191"/>
        <v>1</v>
      </c>
      <c r="N863" s="13"/>
    </row>
    <row r="864" spans="2:14" ht="15.75">
      <c r="B864" s="365">
        <v>5200</v>
      </c>
      <c r="C864" s="1810" t="s">
        <v>249</v>
      </c>
      <c r="D864" s="1811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10" t="s">
        <v>625</v>
      </c>
      <c r="D872" s="1811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10" t="s">
        <v>687</v>
      </c>
      <c r="D875" s="1811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12" t="s">
        <v>688</v>
      </c>
      <c r="D876" s="1813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805" t="s">
        <v>917</v>
      </c>
      <c r="D881" s="180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7" t="s">
        <v>696</v>
      </c>
      <c r="D885" s="1808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7" t="s">
        <v>696</v>
      </c>
      <c r="D886" s="1808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5772</v>
      </c>
      <c r="F890" s="396">
        <f t="shared" si="205"/>
        <v>0</v>
      </c>
      <c r="G890" s="397">
        <f t="shared" si="205"/>
        <v>5772</v>
      </c>
      <c r="H890" s="398">
        <f t="shared" si="205"/>
        <v>0</v>
      </c>
      <c r="I890" s="396">
        <f t="shared" si="205"/>
        <v>0</v>
      </c>
      <c r="J890" s="397">
        <f t="shared" si="205"/>
        <v>159794</v>
      </c>
      <c r="K890" s="398">
        <f t="shared" si="205"/>
        <v>0</v>
      </c>
      <c r="L890" s="395">
        <f t="shared" si="205"/>
        <v>159794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97" t="str">
        <f>$B$7</f>
        <v>ОТЧЕТНИ ДАННИ ПО ЕБК ЗА СМЕТКИТЕ ЗА СРЕДСТВАТА ОТ ЕВРОПЕЙСКИЯ СЪЮЗ - ДЕС</v>
      </c>
      <c r="C897" s="1798"/>
      <c r="D897" s="1798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9" t="str">
        <f>$B$9</f>
        <v>Несебър</v>
      </c>
      <c r="C899" s="1790"/>
      <c r="D899" s="1791"/>
      <c r="E899" s="115">
        <f>$E$9</f>
        <v>43466</v>
      </c>
      <c r="F899" s="226">
        <f>$F$9</f>
        <v>43799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8" t="str">
        <f>$B$12</f>
        <v>Несебър</v>
      </c>
      <c r="C902" s="1849"/>
      <c r="D902" s="1850"/>
      <c r="E902" s="410" t="s">
        <v>892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893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714</v>
      </c>
      <c r="E906" s="1833" t="s">
        <v>2051</v>
      </c>
      <c r="F906" s="1834"/>
      <c r="G906" s="1834"/>
      <c r="H906" s="1835"/>
      <c r="I906" s="1842" t="s">
        <v>2052</v>
      </c>
      <c r="J906" s="1843"/>
      <c r="K906" s="1843"/>
      <c r="L906" s="1844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7732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7732</v>
      </c>
      <c r="D911" s="1452" t="s">
        <v>496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822" t="s">
        <v>746</v>
      </c>
      <c r="D913" s="1823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5680</v>
      </c>
      <c r="K913" s="276">
        <f t="shared" si="206"/>
        <v>0</v>
      </c>
      <c r="L913" s="273">
        <f t="shared" si="206"/>
        <v>5680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>
        <v>5680</v>
      </c>
      <c r="K914" s="1418"/>
      <c r="L914" s="281">
        <f>I914+J914+K914</f>
        <v>5680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18" t="s">
        <v>749</v>
      </c>
      <c r="D916" s="1819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20" t="s">
        <v>194</v>
      </c>
      <c r="D922" s="1821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912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873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875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16" t="s">
        <v>199</v>
      </c>
      <c r="D930" s="1817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18" t="s">
        <v>200</v>
      </c>
      <c r="D931" s="1819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5285</v>
      </c>
      <c r="K931" s="276">
        <f t="shared" si="212"/>
        <v>0</v>
      </c>
      <c r="L931" s="310">
        <f t="shared" si="212"/>
        <v>5285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>
        <v>5285</v>
      </c>
      <c r="K941" s="1420"/>
      <c r="L941" s="295">
        <f t="shared" si="214"/>
        <v>5285</v>
      </c>
      <c r="M941" s="12">
        <f t="shared" si="207"/>
        <v>1</v>
      </c>
      <c r="N941" s="13"/>
    </row>
    <row r="942" spans="2:14" ht="15.75">
      <c r="B942" s="292"/>
      <c r="C942" s="324">
        <v>1053</v>
      </c>
      <c r="D942" s="325" t="s">
        <v>876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803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812" t="s">
        <v>272</v>
      </c>
      <c r="D949" s="1813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812" t="s">
        <v>724</v>
      </c>
      <c r="D953" s="1813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812" t="s">
        <v>219</v>
      </c>
      <c r="D959" s="1813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812" t="s">
        <v>221</v>
      </c>
      <c r="D962" s="1813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814" t="s">
        <v>222</v>
      </c>
      <c r="D963" s="1815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814" t="s">
        <v>223</v>
      </c>
      <c r="D964" s="1815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814" t="s">
        <v>1664</v>
      </c>
      <c r="D965" s="1815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812" t="s">
        <v>224</v>
      </c>
      <c r="D966" s="1813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717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1661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812" t="s">
        <v>234</v>
      </c>
      <c r="D981" s="1813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812" t="s">
        <v>235</v>
      </c>
      <c r="D982" s="1813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812" t="s">
        <v>236</v>
      </c>
      <c r="D983" s="1813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812" t="s">
        <v>237</v>
      </c>
      <c r="D984" s="1813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812" t="s">
        <v>1665</v>
      </c>
      <c r="D991" s="1813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812" t="s">
        <v>1662</v>
      </c>
      <c r="D995" s="1813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812" t="s">
        <v>1663</v>
      </c>
      <c r="D996" s="1813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814" t="s">
        <v>247</v>
      </c>
      <c r="D997" s="1815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812" t="s">
        <v>273</v>
      </c>
      <c r="D998" s="1813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810" t="s">
        <v>248</v>
      </c>
      <c r="D1001" s="1811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810" t="s">
        <v>249</v>
      </c>
      <c r="D1002" s="1811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810" t="s">
        <v>625</v>
      </c>
      <c r="D1010" s="1811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810" t="s">
        <v>687</v>
      </c>
      <c r="D1013" s="1811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812" t="s">
        <v>688</v>
      </c>
      <c r="D1014" s="1813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805" t="s">
        <v>917</v>
      </c>
      <c r="D1019" s="180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807" t="s">
        <v>696</v>
      </c>
      <c r="D1023" s="1808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807" t="s">
        <v>696</v>
      </c>
      <c r="D1024" s="1808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10965</v>
      </c>
      <c r="K1028" s="398">
        <f t="shared" si="241"/>
        <v>0</v>
      </c>
      <c r="L1028" s="395">
        <f t="shared" si="241"/>
        <v>10965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97" t="str">
        <f>$B$7</f>
        <v>ОТЧЕТНИ ДАННИ ПО ЕБК ЗА СМЕТКИТЕ ЗА СРЕДСТВАТА ОТ ЕВРОПЕЙСКИЯ СЪЮЗ - ДЕС</v>
      </c>
      <c r="C1035" s="1798"/>
      <c r="D1035" s="1798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837</v>
      </c>
      <c r="G1036" s="237"/>
      <c r="H1036" s="1362" t="s">
        <v>1255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9" t="str">
        <f>$B$9</f>
        <v>Несебър</v>
      </c>
      <c r="C1037" s="1790"/>
      <c r="D1037" s="1791"/>
      <c r="E1037" s="115">
        <f>$E$9</f>
        <v>43466</v>
      </c>
      <c r="F1037" s="226">
        <f>$F$9</f>
        <v>43799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8" t="str">
        <f>$B$12</f>
        <v>Несебър</v>
      </c>
      <c r="C1040" s="1849"/>
      <c r="D1040" s="1850"/>
      <c r="E1040" s="410" t="s">
        <v>892</v>
      </c>
      <c r="F1040" s="1360" t="str">
        <f>$F$12</f>
        <v>5206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893</v>
      </c>
      <c r="E1042" s="238">
        <f>$E$15</f>
        <v>96</v>
      </c>
      <c r="F1042" s="414" t="str">
        <f>$F$15</f>
        <v>СЕС - ДЕС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714</v>
      </c>
      <c r="E1044" s="1833" t="s">
        <v>2051</v>
      </c>
      <c r="F1044" s="1834"/>
      <c r="G1044" s="1834"/>
      <c r="H1044" s="1835"/>
      <c r="I1044" s="1842" t="s">
        <v>2052</v>
      </c>
      <c r="J1044" s="1843"/>
      <c r="K1044" s="1843"/>
      <c r="L1044" s="1844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715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745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7759</v>
      </c>
      <c r="D1048" s="1458" t="s">
        <v>794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7759</v>
      </c>
      <c r="D1049" s="1452" t="s">
        <v>91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716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822" t="s">
        <v>746</v>
      </c>
      <c r="D1051" s="1823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747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748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818" t="s">
        <v>749</v>
      </c>
      <c r="D1054" s="1819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750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751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597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598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599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820" t="s">
        <v>194</v>
      </c>
      <c r="D1060" s="1821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/>
      <c r="K1061" s="1418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912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873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875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816" t="s">
        <v>199</v>
      </c>
      <c r="D1068" s="1817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818" t="s">
        <v>200</v>
      </c>
      <c r="D1069" s="1819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2513</v>
      </c>
      <c r="K1069" s="276">
        <f t="shared" si="248"/>
        <v>0</v>
      </c>
      <c r="L1069" s="310">
        <f t="shared" si="248"/>
        <v>2513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>
        <v>1798</v>
      </c>
      <c r="K1076" s="1428"/>
      <c r="L1076" s="320">
        <f t="shared" si="250"/>
        <v>1798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>
        <v>715</v>
      </c>
      <c r="K1079" s="1420"/>
      <c r="L1079" s="295">
        <f t="shared" si="250"/>
        <v>715</v>
      </c>
      <c r="M1079" s="12">
        <f t="shared" si="243"/>
        <v>1</v>
      </c>
      <c r="N1079" s="13"/>
    </row>
    <row r="1080" spans="2:14" ht="15.75">
      <c r="B1080" s="292"/>
      <c r="C1080" s="324">
        <v>1053</v>
      </c>
      <c r="D1080" s="325" t="s">
        <v>876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803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913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812" t="s">
        <v>272</v>
      </c>
      <c r="D1087" s="1813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914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915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916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812" t="s">
        <v>724</v>
      </c>
      <c r="D1091" s="1813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812" t="s">
        <v>219</v>
      </c>
      <c r="D1097" s="1813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812" t="s">
        <v>221</v>
      </c>
      <c r="D1100" s="1813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814" t="s">
        <v>222</v>
      </c>
      <c r="D1101" s="1815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814" t="s">
        <v>223</v>
      </c>
      <c r="D1102" s="1815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814" t="s">
        <v>1664</v>
      </c>
      <c r="D1103" s="1815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812" t="s">
        <v>224</v>
      </c>
      <c r="D1104" s="1813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1998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2017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2048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717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1661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812" t="s">
        <v>234</v>
      </c>
      <c r="D1119" s="1813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812" t="s">
        <v>235</v>
      </c>
      <c r="D1120" s="1813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812" t="s">
        <v>236</v>
      </c>
      <c r="D1121" s="1813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812" t="s">
        <v>237</v>
      </c>
      <c r="D1122" s="1813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812" t="s">
        <v>1665</v>
      </c>
      <c r="D1129" s="1813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812" t="s">
        <v>1662</v>
      </c>
      <c r="D1133" s="1813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812" t="s">
        <v>1663</v>
      </c>
      <c r="D1134" s="1813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814" t="s">
        <v>247</v>
      </c>
      <c r="D1135" s="1815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812" t="s">
        <v>273</v>
      </c>
      <c r="D1136" s="1813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810" t="s">
        <v>248</v>
      </c>
      <c r="D1139" s="1811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810" t="s">
        <v>249</v>
      </c>
      <c r="D1140" s="1811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620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621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622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623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624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810" t="s">
        <v>625</v>
      </c>
      <c r="D1148" s="1811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626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810" t="s">
        <v>687</v>
      </c>
      <c r="D1151" s="1811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812" t="s">
        <v>688</v>
      </c>
      <c r="D1152" s="1813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689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690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691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692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805" t="s">
        <v>917</v>
      </c>
      <c r="D1157" s="1806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693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694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695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807" t="s">
        <v>696</v>
      </c>
      <c r="D1161" s="1808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807" t="s">
        <v>696</v>
      </c>
      <c r="D1162" s="1808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743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2513</v>
      </c>
      <c r="K1166" s="398">
        <f t="shared" si="277"/>
        <v>0</v>
      </c>
      <c r="L1166" s="395">
        <f t="shared" si="277"/>
        <v>2513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/>
  <mergeCells count="247"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2051</v>
      </c>
      <c r="M23" s="1834"/>
      <c r="N23" s="1834"/>
      <c r="O23" s="1835"/>
      <c r="P23" s="1842" t="s">
        <v>2052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2019-12-10T11:11:25Z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