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<sst xmlns="http://schemas.openxmlformats.org/spreadsheetml/2006/main" count="2853" uniqueCount="2074">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</sst>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795000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795000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795000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952924</v>
      </c>
      <c r="K79" s="1095"/>
      <c r="L79" s="1108">
        <f>+IF($P$2=33,$Q79,0)</f>
        <v>0</v>
      </c>
      <c r="M79" s="1095"/>
      <c r="N79" s="1109">
        <f>+ROUND(+G79+J79+L79,0)</f>
        <v>952924</v>
      </c>
      <c r="O79" s="1097"/>
      <c r="P79" s="1107">
        <f>+ROUND(OTCHET!E419,0)</f>
        <v>795000</v>
      </c>
      <c r="Q79" s="1108">
        <f>+ROUND(OTCHET!L419,0)</f>
        <v>952924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-154464</v>
      </c>
      <c r="K80" s="1095"/>
      <c r="L80" s="1120">
        <f>+IF($P$2=33,$Q80,0)</f>
        <v>0</v>
      </c>
      <c r="M80" s="1095"/>
      <c r="N80" s="1121">
        <f>+ROUND(+G80+J80+L80,0)</f>
        <v>-154464</v>
      </c>
      <c r="O80" s="1097"/>
      <c r="P80" s="1119">
        <f>+ROUND(OTCHET!E429,0)</f>
        <v>0</v>
      </c>
      <c r="Q80" s="1120">
        <f>+ROUND(OTCHET!L429,0)</f>
        <v>-154464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798460</v>
      </c>
      <c r="K81" s="1095"/>
      <c r="L81" s="1242">
        <f>+ROUND(L79+L80,0)</f>
        <v>0</v>
      </c>
      <c r="M81" s="1095"/>
      <c r="N81" s="1243">
        <f>+ROUND(N79+N80,0)</f>
        <v>798460</v>
      </c>
      <c r="O81" s="1097"/>
      <c r="P81" s="1241">
        <f>+ROUND(P79+P80,0)</f>
        <v>795000</v>
      </c>
      <c r="Q81" s="1242">
        <f>+ROUND(Q79+Q80,0)</f>
        <v>798460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798460</v>
      </c>
      <c r="K83" s="1095"/>
      <c r="L83" s="1255">
        <f>+ROUND(L48,0)-ROUND(L77,0)+ROUND(L81,0)</f>
        <v>0</v>
      </c>
      <c r="M83" s="1095"/>
      <c r="N83" s="1256">
        <f>+ROUND(N48,0)-ROUND(N77,0)+ROUND(N81,0)</f>
        <v>798460</v>
      </c>
      <c r="O83" s="1257"/>
      <c r="P83" s="1254">
        <f>+ROUND(P48,0)-ROUND(P77,0)+ROUND(P81,0)</f>
        <v>0</v>
      </c>
      <c r="Q83" s="1255">
        <f>+ROUND(Q48,0)-ROUND(Q77,0)+ROUND(Q81,0)</f>
        <v>798460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-798460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-798460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-798460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798460</v>
      </c>
      <c r="K131" s="1095"/>
      <c r="L131" s="1120">
        <f>+IF($P$2=33,$Q131,0)</f>
        <v>0</v>
      </c>
      <c r="M131" s="1095"/>
      <c r="N131" s="1121">
        <f>+ROUND(+G131+J131+L131,0)</f>
        <v>798460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798460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798460</v>
      </c>
      <c r="K132" s="1095"/>
      <c r="L132" s="1295">
        <f>+ROUND(+L131-L129-L130,0)</f>
        <v>0</v>
      </c>
      <c r="M132" s="1095"/>
      <c r="N132" s="1296">
        <f>+ROUND(+N131-N129-N130,0)</f>
        <v>798460</v>
      </c>
      <c r="O132" s="1097"/>
      <c r="P132" s="1294">
        <f>+ROUND(+P131-P129-P130,0)</f>
        <v>0</v>
      </c>
      <c r="Q132" s="1295">
        <f>+ROUND(+Q131-Q129-Q130,0)</f>
        <v>798460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798460</v>
      </c>
      <c r="G56" s="893">
        <f>+G57+G58+G62</f>
        <v>0</v>
      </c>
      <c r="H56" s="894">
        <f>+H57+H58+H62</f>
        <v>798460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798460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798460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-154464</v>
      </c>
      <c r="G59" s="906">
        <f>+OTCHET!I422+OTCHET!I423+OTCHET!I424+OTCHET!I425+OTCHET!I426</f>
        <v>0</v>
      </c>
      <c r="H59" s="907">
        <f>+OTCHET!J422+OTCHET!J423+OTCHET!J424+OTCHET!J425+OTCHET!J426</f>
        <v>-154464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798460</v>
      </c>
      <c r="G64" s="928">
        <f>+G22-G38+G56-G63</f>
        <v>0</v>
      </c>
      <c r="H64" s="929">
        <f>+H22-H38+H56-H63</f>
        <v>798460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-798460</v>
      </c>
      <c r="G66" s="938">
        <f>SUM(+G68+G76+G77+G84+G85+G86+G89+G90+G91+G92+G93+G94+G95)</f>
        <v>0</v>
      </c>
      <c r="H66" s="939">
        <f>SUM(+H68+H76+H77+H84+H85+H86+H89+H90+H91+H92+H93+H94+H95)</f>
        <v>-798460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-798460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-798460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43646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158821</v>
      </c>
      <c r="K396" s="445">
        <f>SUM(K397:K398)</f>
        <v>0</v>
      </c>
      <c r="L396" s="1378">
        <f t="shared" si="88"/>
        <v>158821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158821</v>
      </c>
      <c r="K397" s="154">
        <v>0</v>
      </c>
      <c r="L397" s="1379">
        <f>I397+J397+K397</f>
        <v>158821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952924</v>
      </c>
      <c r="K419" s="515">
        <f>SUM(K361,K375,K383,K388,K391,K396,K399,K402,K405,K406,K409,K412)</f>
        <v>0</v>
      </c>
      <c r="L419" s="512">
        <f t="shared" si="95"/>
        <v>952924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>
        <v>-154464</v>
      </c>
      <c r="K424" s="1475">
        <v>0</v>
      </c>
      <c r="L424" s="1378">
        <f>I424+J424+K424</f>
        <v>-154464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-154464</v>
      </c>
      <c r="K429" s="515">
        <f t="shared" si="97"/>
        <v>0</v>
      </c>
      <c r="L429" s="512">
        <f t="shared" si="97"/>
        <v>-154464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798460</v>
      </c>
      <c r="K445" s="548">
        <f t="shared" si="99"/>
        <v>0</v>
      </c>
      <c r="L445" s="549">
        <f t="shared" si="99"/>
        <v>798460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-798460</v>
      </c>
      <c r="K446" s="555">
        <f t="shared" si="100"/>
        <v>0</v>
      </c>
      <c r="L446" s="556">
        <f>+L597</f>
        <v>-798460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-798460</v>
      </c>
      <c r="K566" s="581">
        <f t="shared" si="128"/>
        <v>0</v>
      </c>
      <c r="L566" s="578">
        <f t="shared" si="128"/>
        <v>-798460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-798460</v>
      </c>
      <c r="K573" s="1627">
        <v>0</v>
      </c>
      <c r="L573" s="1393">
        <f t="shared" si="129"/>
        <v>-798460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-798460</v>
      </c>
      <c r="K597" s="666">
        <f t="shared" si="133"/>
        <v>0</v>
      </c>
      <c r="L597" s="662">
        <f t="shared" si="133"/>
        <v>-798460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Несебър</v>
      </c>
      <c r="C623" s="1780"/>
      <c r="D623" s="1781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795000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795000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