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<sst xmlns="http://schemas.openxmlformats.org/spreadsheetml/2006/main" count="2986" uniqueCount="2073">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</sst>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Несебър</v>
      </c>
      <c r="C2" s="1666"/>
      <c r="D2" s="1667"/>
      <c r="E2" s="1019"/>
      <c r="F2" s="1020">
        <f>+OTCHET!H9</f>
        <v>0</v>
      </c>
      <c r="G2" s="1021" t="str">
        <f>+OTCHET!F12</f>
        <v>5206</v>
      </c>
      <c r="H2" s="1022"/>
      <c r="I2" s="1668">
        <f>+OTCHET!H607</f>
        <v>0</v>
      </c>
      <c r="J2" s="1669"/>
      <c r="K2" s="1013"/>
      <c r="L2" s="1670">
        <f>OTCHET!H605</f>
        <v>0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998</v>
      </c>
      <c r="O6" s="1008"/>
      <c r="P6" s="1045">
        <f>OTCHET!F9</f>
        <v>43738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392</v>
      </c>
      <c r="K51" s="1095"/>
      <c r="L51" s="1102">
        <f>+IF($P$2=33,$Q51,0)</f>
        <v>0</v>
      </c>
      <c r="M51" s="1095"/>
      <c r="N51" s="1132">
        <f>+ROUND(+G51+J51+L51,0)</f>
        <v>392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392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19080</v>
      </c>
      <c r="K54" s="1095"/>
      <c r="L54" s="1120">
        <f>+IF($P$2=33,$Q54,0)</f>
        <v>0</v>
      </c>
      <c r="M54" s="1095"/>
      <c r="N54" s="1121">
        <f>+ROUND(+G54+J54+L54,0)</f>
        <v>19080</v>
      </c>
      <c r="O54" s="1097"/>
      <c r="P54" s="1119">
        <f>+ROUND(OTCHET!E187+OTCHET!E190,0)</f>
        <v>16000</v>
      </c>
      <c r="Q54" s="1120">
        <f>+ROUND(OTCHET!L187+OTCHET!L190,0)</f>
        <v>19080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4952</v>
      </c>
      <c r="K55" s="1095"/>
      <c r="L55" s="1120">
        <f>+IF($P$2=33,$Q55,0)</f>
        <v>0</v>
      </c>
      <c r="M55" s="1095"/>
      <c r="N55" s="1121">
        <f>+ROUND(+G55+J55+L55,0)</f>
        <v>4952</v>
      </c>
      <c r="O55" s="1097"/>
      <c r="P55" s="1119">
        <f>+ROUND(OTCHET!E196+OTCHET!E204,0)</f>
        <v>2000</v>
      </c>
      <c r="Q55" s="1120">
        <f>+ROUND(OTCHET!L196+OTCHET!L204,0)</f>
        <v>4952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24424</v>
      </c>
      <c r="K56" s="1095"/>
      <c r="L56" s="1208">
        <f>+ROUND(+SUM(L51:L55),0)</f>
        <v>0</v>
      </c>
      <c r="M56" s="1095"/>
      <c r="N56" s="1209">
        <f>+ROUND(+SUM(N51:N55),0)</f>
        <v>24424</v>
      </c>
      <c r="O56" s="1097"/>
      <c r="P56" s="1207">
        <f>+ROUND(+SUM(P51:P55),0)</f>
        <v>25540</v>
      </c>
      <c r="Q56" s="1208">
        <f>+ROUND(+SUM(Q51:Q55),0)</f>
        <v>24424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6841</v>
      </c>
      <c r="K69" s="1095"/>
      <c r="L69" s="1102">
        <f>+IF($P$2=33,$Q69,0)</f>
        <v>0</v>
      </c>
      <c r="M69" s="1095"/>
      <c r="N69" s="1132">
        <f>+ROUND(+G69+J69+L69,0)</f>
        <v>6841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6841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6841</v>
      </c>
      <c r="K71" s="1095"/>
      <c r="L71" s="1208">
        <f>+ROUND(+SUM(L69:L70),0)</f>
        <v>0</v>
      </c>
      <c r="M71" s="1095"/>
      <c r="N71" s="1209">
        <f>+ROUND(+SUM(N69:N70),0)</f>
        <v>6841</v>
      </c>
      <c r="O71" s="1097"/>
      <c r="P71" s="1207">
        <f>+ROUND(+SUM(P69:P70),0)</f>
        <v>0</v>
      </c>
      <c r="Q71" s="1208">
        <f>+ROUND(+SUM(Q69:Q70),0)</f>
        <v>6841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31265</v>
      </c>
      <c r="K77" s="1095"/>
      <c r="L77" s="1233">
        <f>+ROUND(L56+L63+L67+L71+L75,0)</f>
        <v>0</v>
      </c>
      <c r="M77" s="1095"/>
      <c r="N77" s="1234">
        <f>+ROUND(N56+N63+N67+N71+N75,0)</f>
        <v>31265</v>
      </c>
      <c r="O77" s="1097"/>
      <c r="P77" s="1231">
        <f>+ROUND(P56+P63+P67+P71+P75,0)</f>
        <v>25540</v>
      </c>
      <c r="Q77" s="1232">
        <f>+ROUND(Q56+Q63+Q67+Q71+Q75,0)</f>
        <v>31265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122238</v>
      </c>
      <c r="K79" s="1095"/>
      <c r="L79" s="1108">
        <f>+IF($P$2=33,$Q79,0)</f>
        <v>0</v>
      </c>
      <c r="M79" s="1095"/>
      <c r="N79" s="1109">
        <f>+ROUND(+G79+J79+L79,0)</f>
        <v>122238</v>
      </c>
      <c r="O79" s="1097"/>
      <c r="P79" s="1107">
        <f>+ROUND(OTCHET!E419,0)</f>
        <v>36000</v>
      </c>
      <c r="Q79" s="1108">
        <f>+ROUND(OTCHET!L419,0)</f>
        <v>122238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-35892</v>
      </c>
      <c r="K80" s="1095"/>
      <c r="L80" s="1120">
        <f>+IF($P$2=33,$Q80,0)</f>
        <v>0</v>
      </c>
      <c r="M80" s="1095"/>
      <c r="N80" s="1121">
        <f>+ROUND(+G80+J80+L80,0)</f>
        <v>-35892</v>
      </c>
      <c r="O80" s="1097"/>
      <c r="P80" s="1119">
        <f>+ROUND(OTCHET!E429,0)</f>
        <v>-35000</v>
      </c>
      <c r="Q80" s="1120">
        <f>+ROUND(OTCHET!L429,0)</f>
        <v>-35892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86346</v>
      </c>
      <c r="K81" s="1095"/>
      <c r="L81" s="1242">
        <f>+ROUND(L79+L80,0)</f>
        <v>0</v>
      </c>
      <c r="M81" s="1095"/>
      <c r="N81" s="1243">
        <f>+ROUND(N79+N80,0)</f>
        <v>86346</v>
      </c>
      <c r="O81" s="1097"/>
      <c r="P81" s="1241">
        <f>+ROUND(P79+P80,0)</f>
        <v>1000</v>
      </c>
      <c r="Q81" s="1242">
        <f>+ROUND(Q79+Q80,0)</f>
        <v>86346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55081</v>
      </c>
      <c r="K83" s="1095"/>
      <c r="L83" s="1255">
        <f>+ROUND(L48,0)-ROUND(L77,0)+ROUND(L81,0)</f>
        <v>0</v>
      </c>
      <c r="M83" s="1095"/>
      <c r="N83" s="1256">
        <f>+ROUND(N48,0)-ROUND(N77,0)+ROUND(N81,0)</f>
        <v>55081</v>
      </c>
      <c r="O83" s="1257"/>
      <c r="P83" s="1254">
        <f>+ROUND(P48,0)-ROUND(P77,0)+ROUND(P81,0)</f>
        <v>-24540</v>
      </c>
      <c r="Q83" s="1255">
        <f>+ROUND(Q48,0)-ROUND(Q77,0)+ROUND(Q81,0)</f>
        <v>55081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-55081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-55081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-55081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-55081</v>
      </c>
      <c r="K123" s="1095"/>
      <c r="L123" s="1120">
        <f>+IF($P$2=33,$Q123,0)</f>
        <v>0</v>
      </c>
      <c r="M123" s="1095"/>
      <c r="N123" s="1121">
        <f>+ROUND(+G123+J123+L123,0)</f>
        <v>-55081</v>
      </c>
      <c r="O123" s="1097"/>
      <c r="P123" s="1119">
        <f>+ROUND(OTCHET!E524,0)</f>
        <v>24540</v>
      </c>
      <c r="Q123" s="1120">
        <f>+ROUND(OTCHET!L524,0)</f>
        <v>-55081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-55081</v>
      </c>
      <c r="K127" s="1095"/>
      <c r="L127" s="1242">
        <f>+ROUND(+SUM(L122:L126),0)</f>
        <v>0</v>
      </c>
      <c r="M127" s="1095"/>
      <c r="N127" s="1243">
        <f>+ROUND(+SUM(N122:N126),0)</f>
        <v>-55081</v>
      </c>
      <c r="O127" s="1097"/>
      <c r="P127" s="1241">
        <f>+ROUND(+SUM(P122:P126),0)</f>
        <v>24540</v>
      </c>
      <c r="Q127" s="1242">
        <f>+ROUND(+SUM(Q122:Q126),0)</f>
        <v>-55081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43738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31265</v>
      </c>
      <c r="G38" s="848">
        <f>G39+G43+G44+G46+SUM(G48:G52)+G55</f>
        <v>31265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24032</v>
      </c>
      <c r="G39" s="811">
        <f>SUM(G40:G42)</f>
        <v>24032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18900</v>
      </c>
      <c r="G40" s="874">
        <f>OTCHET!I187</f>
        <v>18900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4952</v>
      </c>
      <c r="G42" s="1635">
        <f>+OTCHET!I196+OTCHET!I204</f>
        <v>4952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392</v>
      </c>
      <c r="G43" s="816">
        <f>+OTCHET!I205+OTCHET!I223+OTCHET!I271</f>
        <v>392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6841</v>
      </c>
      <c r="G46" s="867">
        <f>+OTCHET!I255+OTCHET!I256+OTCHET!I257+OTCHET!I258</f>
        <v>6841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6841</v>
      </c>
      <c r="G47" s="861">
        <f>+OTCHET!I256</f>
        <v>6841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86346</v>
      </c>
      <c r="G56" s="893">
        <f>+G57+G58+G62</f>
        <v>86346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86346</v>
      </c>
      <c r="G58" s="902">
        <f>+OTCHET!I383+OTCHET!I391+OTCHET!I396+OTCHET!I399+OTCHET!I402+OTCHET!I405+OTCHET!I406+OTCHET!I409+OTCHET!I422+OTCHET!I423+OTCHET!I424+OTCHET!I425+OTCHET!I426</f>
        <v>86346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-35892</v>
      </c>
      <c r="G59" s="906">
        <f>+OTCHET!I422+OTCHET!I423+OTCHET!I424+OTCHET!I425+OTCHET!I426</f>
        <v>0</v>
      </c>
      <c r="H59" s="907">
        <f>+OTCHET!J422+OTCHET!J423+OTCHET!J424+OTCHET!J425+OTCHET!J426</f>
        <v>-35892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55081</v>
      </c>
      <c r="G64" s="928">
        <f>+G22-G38+G56-G63</f>
        <v>55081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-55081</v>
      </c>
      <c r="G66" s="938">
        <f>SUM(+G68+G76+G77+G84+G85+G86+G89+G90+G91+G92+G93+G94+G95)</f>
        <v>-55081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-55081</v>
      </c>
      <c r="G86" s="906">
        <f>+G87+G88</f>
        <v>-55081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-55081</v>
      </c>
      <c r="G88" s="964">
        <f>+OTCHET!I521+OTCHET!I524+OTCHET!I544</f>
        <v>-55081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1736</v>
      </c>
      <c r="C9" s="1765"/>
      <c r="D9" s="1766"/>
      <c r="E9" s="115">
        <v>43466</v>
      </c>
      <c r="F9" s="116">
        <v>43738</v>
      </c>
      <c r="G9" s="113"/>
      <c r="H9" s="1415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4" t="s">
        <v>969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Несебър</v>
      </c>
      <c r="C12" s="1768"/>
      <c r="D12" s="1769"/>
      <c r="E12" s="118" t="s">
        <v>963</v>
      </c>
      <c r="F12" s="1586" t="s">
        <v>1376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5" t="s">
        <v>2052</v>
      </c>
      <c r="F19" s="1746"/>
      <c r="G19" s="1746"/>
      <c r="H19" s="1747"/>
      <c r="I19" s="1751" t="s">
        <v>2053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468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470</v>
      </c>
      <c r="D28" s="176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Несебър</v>
      </c>
      <c r="C176" s="1777"/>
      <c r="D176" s="1778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Несебър</v>
      </c>
      <c r="C179" s="1768"/>
      <c r="D179" s="1769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5" t="s">
        <v>2054</v>
      </c>
      <c r="F183" s="1746"/>
      <c r="G183" s="1746"/>
      <c r="H183" s="1747"/>
      <c r="I183" s="1754" t="s">
        <v>2055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18900</v>
      </c>
      <c r="J187" s="275">
        <f t="shared" si="41"/>
        <v>0</v>
      </c>
      <c r="K187" s="276">
        <f t="shared" si="41"/>
        <v>0</v>
      </c>
      <c r="L187" s="273">
        <f t="shared" si="41"/>
        <v>18900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18900</v>
      </c>
      <c r="J188" s="283">
        <f t="shared" si="43"/>
        <v>0</v>
      </c>
      <c r="K188" s="284">
        <f t="shared" si="43"/>
        <v>0</v>
      </c>
      <c r="L188" s="281">
        <f t="shared" si="43"/>
        <v>18900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747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194</v>
      </c>
      <c r="D196" s="1773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4952</v>
      </c>
      <c r="J196" s="275">
        <f t="shared" si="46"/>
        <v>0</v>
      </c>
      <c r="K196" s="276">
        <f t="shared" si="46"/>
        <v>0</v>
      </c>
      <c r="L196" s="273">
        <f t="shared" si="46"/>
        <v>4952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3004</v>
      </c>
      <c r="J197" s="283">
        <f t="shared" si="47"/>
        <v>0</v>
      </c>
      <c r="K197" s="284">
        <f t="shared" si="47"/>
        <v>0</v>
      </c>
      <c r="L197" s="281">
        <f t="shared" si="47"/>
        <v>3004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417</v>
      </c>
      <c r="J198" s="297">
        <f t="shared" si="47"/>
        <v>0</v>
      </c>
      <c r="K198" s="298">
        <f t="shared" si="47"/>
        <v>0</v>
      </c>
      <c r="L198" s="295">
        <f t="shared" si="47"/>
        <v>417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1014</v>
      </c>
      <c r="J200" s="297">
        <f t="shared" si="47"/>
        <v>0</v>
      </c>
      <c r="K200" s="298">
        <f t="shared" si="47"/>
        <v>0</v>
      </c>
      <c r="L200" s="295">
        <f t="shared" si="47"/>
        <v>1014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517</v>
      </c>
      <c r="J201" s="297">
        <f t="shared" si="47"/>
        <v>0</v>
      </c>
      <c r="K201" s="298">
        <f t="shared" si="47"/>
        <v>0</v>
      </c>
      <c r="L201" s="295">
        <f t="shared" si="47"/>
        <v>517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199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200</v>
      </c>
      <c r="D205" s="1771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392</v>
      </c>
      <c r="J205" s="275">
        <f t="shared" si="48"/>
        <v>0</v>
      </c>
      <c r="K205" s="276">
        <f t="shared" si="48"/>
        <v>0</v>
      </c>
      <c r="L205" s="310">
        <f t="shared" si="48"/>
        <v>392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96</v>
      </c>
      <c r="J209" s="297">
        <f t="shared" si="49"/>
        <v>0</v>
      </c>
      <c r="K209" s="298">
        <f t="shared" si="49"/>
        <v>0</v>
      </c>
      <c r="L209" s="295">
        <f t="shared" si="49"/>
        <v>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186</v>
      </c>
      <c r="J210" s="297">
        <f t="shared" si="49"/>
        <v>0</v>
      </c>
      <c r="K210" s="298">
        <f t="shared" si="49"/>
        <v>0</v>
      </c>
      <c r="L210" s="295">
        <f t="shared" si="49"/>
        <v>186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110</v>
      </c>
      <c r="J212" s="322">
        <f t="shared" si="49"/>
        <v>0</v>
      </c>
      <c r="K212" s="323">
        <f t="shared" si="49"/>
        <v>0</v>
      </c>
      <c r="L212" s="320">
        <f t="shared" si="49"/>
        <v>110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1" t="s">
        <v>272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722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219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221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222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223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1658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224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234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235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6841</v>
      </c>
      <c r="J256" s="275">
        <f t="shared" si="62"/>
        <v>0</v>
      </c>
      <c r="K256" s="276">
        <f t="shared" si="62"/>
        <v>0</v>
      </c>
      <c r="L256" s="310">
        <f t="shared" si="62"/>
        <v>6841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1" t="s">
        <v>236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237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1663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1660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1661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247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273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248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249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625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685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686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915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694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31265</v>
      </c>
      <c r="J301" s="397">
        <f t="shared" si="77"/>
        <v>0</v>
      </c>
      <c r="K301" s="398">
        <f t="shared" si="77"/>
        <v>0</v>
      </c>
      <c r="L301" s="395">
        <f t="shared" si="77"/>
        <v>31265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Несебър</v>
      </c>
      <c r="C350" s="1777"/>
      <c r="D350" s="1778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Несебър</v>
      </c>
      <c r="C353" s="1768"/>
      <c r="D353" s="1769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7" t="s">
        <v>2056</v>
      </c>
      <c r="F357" s="1758"/>
      <c r="G357" s="1758"/>
      <c r="H357" s="175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7" t="s">
        <v>287</v>
      </c>
      <c r="D375" s="179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7" t="s">
        <v>309</v>
      </c>
      <c r="D383" s="179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7" t="s">
        <v>253</v>
      </c>
      <c r="D388" s="179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7" t="s">
        <v>254</v>
      </c>
      <c r="D391" s="179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7" t="s">
        <v>256</v>
      </c>
      <c r="D396" s="179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1140</v>
      </c>
      <c r="K396" s="445">
        <f>SUM(K397:K398)</f>
        <v>0</v>
      </c>
      <c r="L396" s="1378">
        <f t="shared" si="88"/>
        <v>1140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1140</v>
      </c>
      <c r="K397" s="154">
        <v>0</v>
      </c>
      <c r="L397" s="1379">
        <f>I397+J397+K397</f>
        <v>1140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7" t="s">
        <v>257</v>
      </c>
      <c r="D399" s="179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86346</v>
      </c>
      <c r="J399" s="444">
        <f t="shared" si="89"/>
        <v>34752</v>
      </c>
      <c r="K399" s="445">
        <f>SUM(K400:K401)</f>
        <v>0</v>
      </c>
      <c r="L399" s="1378">
        <f t="shared" si="89"/>
        <v>121098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86346</v>
      </c>
      <c r="J400" s="159">
        <v>34752</v>
      </c>
      <c r="K400" s="154">
        <v>0</v>
      </c>
      <c r="L400" s="1379">
        <f>I400+J400+K400</f>
        <v>121098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7" t="s">
        <v>922</v>
      </c>
      <c r="D402" s="179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7" t="s">
        <v>680</v>
      </c>
      <c r="D405" s="179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7" t="s">
        <v>681</v>
      </c>
      <c r="D406" s="179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7" t="s">
        <v>699</v>
      </c>
      <c r="D409" s="179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7" t="s">
        <v>260</v>
      </c>
      <c r="D412" s="179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86346</v>
      </c>
      <c r="J419" s="496">
        <f t="shared" si="95"/>
        <v>35892</v>
      </c>
      <c r="K419" s="515">
        <f>SUM(K361,K375,K383,K388,K391,K396,K399,K402,K405,K406,K409,K412)</f>
        <v>0</v>
      </c>
      <c r="L419" s="512">
        <f t="shared" si="95"/>
        <v>122238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7" t="s">
        <v>767</v>
      </c>
      <c r="D422" s="179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7" t="s">
        <v>704</v>
      </c>
      <c r="D423" s="179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7" t="s">
        <v>261</v>
      </c>
      <c r="D424" s="179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-35892</v>
      </c>
      <c r="K424" s="1475">
        <v>0</v>
      </c>
      <c r="L424" s="1378">
        <f>I424+J424+K424</f>
        <v>-35892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7" t="s">
        <v>683</v>
      </c>
      <c r="D425" s="179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7" t="s">
        <v>926</v>
      </c>
      <c r="D426" s="179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-35892</v>
      </c>
      <c r="K429" s="515">
        <f t="shared" si="97"/>
        <v>0</v>
      </c>
      <c r="L429" s="512">
        <f t="shared" si="97"/>
        <v>-35892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6" t="str">
        <f>$B$9</f>
        <v>Несебър</v>
      </c>
      <c r="C435" s="1777"/>
      <c r="D435" s="1778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7" t="str">
        <f>$B$12</f>
        <v>Несебър</v>
      </c>
      <c r="C438" s="1768"/>
      <c r="D438" s="1769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5" t="s">
        <v>2058</v>
      </c>
      <c r="F442" s="1746"/>
      <c r="G442" s="1746"/>
      <c r="H442" s="174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55081</v>
      </c>
      <c r="J445" s="547">
        <f t="shared" si="99"/>
        <v>0</v>
      </c>
      <c r="K445" s="548">
        <f t="shared" si="99"/>
        <v>0</v>
      </c>
      <c r="L445" s="549">
        <f t="shared" si="99"/>
        <v>55081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-55081</v>
      </c>
      <c r="J446" s="554">
        <f t="shared" si="100"/>
        <v>0</v>
      </c>
      <c r="K446" s="555">
        <f t="shared" si="100"/>
        <v>0</v>
      </c>
      <c r="L446" s="556">
        <f>+L597</f>
        <v>-55081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6" t="str">
        <f>$B$9</f>
        <v>Несебър</v>
      </c>
      <c r="C451" s="1777"/>
      <c r="D451" s="1778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7" t="str">
        <f>$B$12</f>
        <v>Несебър</v>
      </c>
      <c r="C454" s="1768"/>
      <c r="D454" s="1769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8" t="s">
        <v>2060</v>
      </c>
      <c r="F458" s="1749"/>
      <c r="G458" s="1749"/>
      <c r="H458" s="175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2" t="s">
        <v>768</v>
      </c>
      <c r="D461" s="180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1" t="s">
        <v>771</v>
      </c>
      <c r="D465" s="182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1" t="s">
        <v>1998</v>
      </c>
      <c r="D468" s="182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2" t="s">
        <v>774</v>
      </c>
      <c r="D471" s="180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2" t="s">
        <v>781</v>
      </c>
      <c r="D478" s="182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0" t="s">
        <v>930</v>
      </c>
      <c r="D481" s="181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3" t="s">
        <v>935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3" t="s">
        <v>24</v>
      </c>
      <c r="D502" s="181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5" t="s">
        <v>936</v>
      </c>
      <c r="D503" s="181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0" t="s">
        <v>33</v>
      </c>
      <c r="D512" s="181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0" t="s">
        <v>37</v>
      </c>
      <c r="D516" s="181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0" t="s">
        <v>937</v>
      </c>
      <c r="D521" s="181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3" t="s">
        <v>938</v>
      </c>
      <c r="D524" s="1809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-55081</v>
      </c>
      <c r="J524" s="580">
        <f t="shared" si="120"/>
        <v>0</v>
      </c>
      <c r="K524" s="581">
        <f t="shared" si="120"/>
        <v>0</v>
      </c>
      <c r="L524" s="578">
        <f t="shared" si="120"/>
        <v>-55081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-55081</v>
      </c>
      <c r="J527" s="159"/>
      <c r="K527" s="585">
        <v>0</v>
      </c>
      <c r="L527" s="1387">
        <f t="shared" si="116"/>
        <v>-55081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1" t="s">
        <v>313</v>
      </c>
      <c r="D531" s="181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0" t="s">
        <v>940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6" t="s">
        <v>941</v>
      </c>
      <c r="D536" s="181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8" t="s">
        <v>942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0" t="s">
        <v>943</v>
      </c>
      <c r="D544" s="181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8" t="s">
        <v>952</v>
      </c>
      <c r="D566" s="180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8" t="s">
        <v>957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8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-55081</v>
      </c>
      <c r="J597" s="664">
        <f t="shared" si="133"/>
        <v>0</v>
      </c>
      <c r="K597" s="666">
        <f t="shared" si="133"/>
        <v>0</v>
      </c>
      <c r="L597" s="662">
        <f t="shared" si="133"/>
        <v>-55081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6"/>
      <c r="H600" s="1837"/>
      <c r="I600" s="1837"/>
      <c r="J600" s="183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6" t="s">
        <v>877</v>
      </c>
      <c r="H601" s="1826"/>
      <c r="I601" s="1826"/>
      <c r="J601" s="182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18"/>
      <c r="H603" s="1819"/>
      <c r="I603" s="1819"/>
      <c r="J603" s="1820"/>
      <c r="K603" s="103"/>
      <c r="L603" s="228"/>
      <c r="M603" s="7">
        <v>1</v>
      </c>
      <c r="N603" s="518"/>
    </row>
    <row r="604" spans="1:14" ht="21.75" customHeight="1">
      <c r="A604" s="23"/>
      <c r="B604" s="1824" t="s">
        <v>880</v>
      </c>
      <c r="C604" s="1825"/>
      <c r="D604" s="672" t="s">
        <v>881</v>
      </c>
      <c r="E604" s="673"/>
      <c r="F604" s="674"/>
      <c r="G604" s="1826" t="s">
        <v>877</v>
      </c>
      <c r="H604" s="1826"/>
      <c r="I604" s="1826"/>
      <c r="J604" s="1826"/>
      <c r="K604" s="103"/>
      <c r="L604" s="228"/>
      <c r="M604" s="7">
        <v>1</v>
      </c>
      <c r="N604" s="518"/>
    </row>
    <row r="605" spans="1:14" ht="24.75" customHeight="1">
      <c r="A605" s="36"/>
      <c r="B605" s="1827"/>
      <c r="C605" s="1828"/>
      <c r="D605" s="675" t="s">
        <v>882</v>
      </c>
      <c r="E605" s="676"/>
      <c r="F605" s="677"/>
      <c r="G605" s="678" t="s">
        <v>883</v>
      </c>
      <c r="H605" s="1829"/>
      <c r="I605" s="1830"/>
      <c r="J605" s="183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Несебър</v>
      </c>
      <c r="C623" s="1777"/>
      <c r="D623" s="1778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5" t="s">
        <v>2049</v>
      </c>
      <c r="F630" s="1746"/>
      <c r="G630" s="1746"/>
      <c r="H630" s="1747"/>
      <c r="I630" s="1754" t="s">
        <v>2050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744</v>
      </c>
      <c r="D637" s="1775"/>
      <c r="E637" s="273">
        <f aca="true" t="shared" si="134" ref="E637:L637">SUM(E638:E639)</f>
        <v>16000</v>
      </c>
      <c r="F637" s="274">
        <f t="shared" si="134"/>
        <v>16000</v>
      </c>
      <c r="G637" s="275">
        <f t="shared" si="134"/>
        <v>0</v>
      </c>
      <c r="H637" s="276">
        <f t="shared" si="134"/>
        <v>0</v>
      </c>
      <c r="I637" s="274">
        <f t="shared" si="134"/>
        <v>18442</v>
      </c>
      <c r="J637" s="275">
        <f t="shared" si="134"/>
        <v>0</v>
      </c>
      <c r="K637" s="276">
        <f t="shared" si="134"/>
        <v>0</v>
      </c>
      <c r="L637" s="273">
        <f t="shared" si="134"/>
        <v>18442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18442</v>
      </c>
      <c r="J638" s="153"/>
      <c r="K638" s="1418"/>
      <c r="L638" s="281">
        <f>I638+J638+K638</f>
        <v>18442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747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180</v>
      </c>
      <c r="J640" s="275">
        <f t="shared" si="136"/>
        <v>0</v>
      </c>
      <c r="K640" s="276">
        <f t="shared" si="136"/>
        <v>0</v>
      </c>
      <c r="L640" s="273">
        <f t="shared" si="136"/>
        <v>180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194</v>
      </c>
      <c r="D646" s="1773"/>
      <c r="E646" s="273">
        <f aca="true" t="shared" si="137" ref="E646:L646">SUM(E647:E653)</f>
        <v>2000</v>
      </c>
      <c r="F646" s="274">
        <f t="shared" si="137"/>
        <v>2000</v>
      </c>
      <c r="G646" s="275">
        <f t="shared" si="137"/>
        <v>0</v>
      </c>
      <c r="H646" s="276">
        <f t="shared" si="137"/>
        <v>0</v>
      </c>
      <c r="I646" s="274">
        <f t="shared" si="137"/>
        <v>4864</v>
      </c>
      <c r="J646" s="275">
        <f t="shared" si="137"/>
        <v>0</v>
      </c>
      <c r="K646" s="276">
        <f t="shared" si="137"/>
        <v>0</v>
      </c>
      <c r="L646" s="273">
        <f t="shared" si="137"/>
        <v>4864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1000</v>
      </c>
      <c r="F647" s="152">
        <v>1000</v>
      </c>
      <c r="G647" s="153"/>
      <c r="H647" s="1418"/>
      <c r="I647" s="152">
        <v>2951</v>
      </c>
      <c r="J647" s="153"/>
      <c r="K647" s="1418"/>
      <c r="L647" s="281">
        <f aca="true" t="shared" si="139" ref="L647:L654">I647+J647+K647</f>
        <v>2951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417</v>
      </c>
      <c r="J648" s="159"/>
      <c r="K648" s="1420"/>
      <c r="L648" s="295">
        <f t="shared" si="139"/>
        <v>417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500</v>
      </c>
      <c r="F650" s="158">
        <v>500</v>
      </c>
      <c r="G650" s="159"/>
      <c r="H650" s="1420"/>
      <c r="I650" s="158">
        <v>992</v>
      </c>
      <c r="J650" s="159"/>
      <c r="K650" s="1420"/>
      <c r="L650" s="295">
        <f t="shared" si="139"/>
        <v>992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500</v>
      </c>
      <c r="F651" s="158">
        <v>500</v>
      </c>
      <c r="G651" s="159"/>
      <c r="H651" s="1420"/>
      <c r="I651" s="158">
        <v>504</v>
      </c>
      <c r="J651" s="159"/>
      <c r="K651" s="1420"/>
      <c r="L651" s="295">
        <f t="shared" si="139"/>
        <v>504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199</v>
      </c>
      <c r="D654" s="17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200</v>
      </c>
      <c r="D655" s="1771"/>
      <c r="E655" s="310">
        <f aca="true" t="shared" si="140" ref="E655:L655">SUM(E656:E672)</f>
        <v>7540</v>
      </c>
      <c r="F655" s="274">
        <f t="shared" si="140"/>
        <v>7540</v>
      </c>
      <c r="G655" s="275">
        <f t="shared" si="140"/>
        <v>0</v>
      </c>
      <c r="H655" s="276">
        <f t="shared" si="140"/>
        <v>0</v>
      </c>
      <c r="I655" s="274">
        <f t="shared" si="140"/>
        <v>392</v>
      </c>
      <c r="J655" s="275">
        <f t="shared" si="140"/>
        <v>0</v>
      </c>
      <c r="K655" s="276">
        <f t="shared" si="140"/>
        <v>0</v>
      </c>
      <c r="L655" s="310">
        <f t="shared" si="140"/>
        <v>392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>
        <v>96</v>
      </c>
      <c r="J659" s="159"/>
      <c r="K659" s="1420"/>
      <c r="L659" s="295">
        <f t="shared" si="142"/>
        <v>96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1000</v>
      </c>
      <c r="F660" s="158">
        <v>1000</v>
      </c>
      <c r="G660" s="159"/>
      <c r="H660" s="1420"/>
      <c r="I660" s="158">
        <v>186</v>
      </c>
      <c r="J660" s="159"/>
      <c r="K660" s="1420"/>
      <c r="L660" s="295">
        <f t="shared" si="142"/>
        <v>186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6540</v>
      </c>
      <c r="F662" s="454">
        <v>6540</v>
      </c>
      <c r="G662" s="455"/>
      <c r="H662" s="1428"/>
      <c r="I662" s="454">
        <v>110</v>
      </c>
      <c r="J662" s="455"/>
      <c r="K662" s="1428"/>
      <c r="L662" s="320">
        <f t="shared" si="142"/>
        <v>110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1" t="s">
        <v>272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722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219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221</v>
      </c>
      <c r="D686" s="178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222</v>
      </c>
      <c r="D687" s="178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223</v>
      </c>
      <c r="D688" s="178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1662</v>
      </c>
      <c r="D689" s="178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224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234</v>
      </c>
      <c r="D705" s="178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235</v>
      </c>
      <c r="D706" s="1782"/>
      <c r="E706" s="310">
        <f t="shared" si="153"/>
        <v>0</v>
      </c>
      <c r="F706" s="1422"/>
      <c r="G706" s="1423"/>
      <c r="H706" s="1424"/>
      <c r="I706" s="1422">
        <v>6841</v>
      </c>
      <c r="J706" s="1423"/>
      <c r="K706" s="1424"/>
      <c r="L706" s="310">
        <f t="shared" si="154"/>
        <v>6841</v>
      </c>
      <c r="M706" s="12">
        <f t="shared" si="155"/>
        <v>1</v>
      </c>
      <c r="N706" s="13"/>
    </row>
    <row r="707" spans="2:14" ht="15.75">
      <c r="B707" s="272">
        <v>4100</v>
      </c>
      <c r="C707" s="1781" t="s">
        <v>236</v>
      </c>
      <c r="D707" s="178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237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1663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1660</v>
      </c>
      <c r="D719" s="178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1661</v>
      </c>
      <c r="D720" s="178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247</v>
      </c>
      <c r="D721" s="178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273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248</v>
      </c>
      <c r="D725" s="178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249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625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685</v>
      </c>
      <c r="D737" s="178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686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915</v>
      </c>
      <c r="D743" s="179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1" t="s">
        <v>694</v>
      </c>
      <c r="D747" s="179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1" t="s">
        <v>694</v>
      </c>
      <c r="D748" s="179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25540</v>
      </c>
      <c r="F752" s="396">
        <f t="shared" si="169"/>
        <v>25540</v>
      </c>
      <c r="G752" s="397">
        <f t="shared" si="169"/>
        <v>0</v>
      </c>
      <c r="H752" s="398">
        <f t="shared" si="169"/>
        <v>0</v>
      </c>
      <c r="I752" s="396">
        <f t="shared" si="169"/>
        <v>30719</v>
      </c>
      <c r="J752" s="397">
        <f t="shared" si="169"/>
        <v>0</v>
      </c>
      <c r="K752" s="398">
        <f t="shared" si="169"/>
        <v>0</v>
      </c>
      <c r="L752" s="395">
        <f t="shared" si="169"/>
        <v>30719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6" t="str">
        <f>$B$7</f>
        <v>ОТЧЕТНИ ДАННИ ПО ЕБК ЗА СМЕТКИТЕ ЗА СРЕДСТВАТА ОТ ЕВРОПЕЙСКИЯ СЪЮЗ - КСФ</v>
      </c>
      <c r="C759" s="1807"/>
      <c r="D759" s="180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76" t="str">
        <f>$B$9</f>
        <v>Несебър</v>
      </c>
      <c r="C761" s="1777"/>
      <c r="D761" s="1778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39" t="str">
        <f>$B$12</f>
        <v>Несебър</v>
      </c>
      <c r="C764" s="1840"/>
      <c r="D764" s="1841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5" t="s">
        <v>2049</v>
      </c>
      <c r="F768" s="1746"/>
      <c r="G768" s="1746"/>
      <c r="H768" s="1747"/>
      <c r="I768" s="1754" t="s">
        <v>2050</v>
      </c>
      <c r="J768" s="1755"/>
      <c r="K768" s="1755"/>
      <c r="L768" s="175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5589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5589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4" t="s">
        <v>744</v>
      </c>
      <c r="D775" s="177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458</v>
      </c>
      <c r="J775" s="275">
        <f t="shared" si="170"/>
        <v>0</v>
      </c>
      <c r="K775" s="276">
        <f t="shared" si="170"/>
        <v>0</v>
      </c>
      <c r="L775" s="273">
        <f t="shared" si="170"/>
        <v>458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>
        <v>458</v>
      </c>
      <c r="J776" s="153"/>
      <c r="K776" s="1418"/>
      <c r="L776" s="281">
        <f>I776+J776+K776</f>
        <v>458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0" t="s">
        <v>747</v>
      </c>
      <c r="D778" s="1771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2" t="s">
        <v>194</v>
      </c>
      <c r="D784" s="1773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88</v>
      </c>
      <c r="J784" s="275">
        <f t="shared" si="173"/>
        <v>0</v>
      </c>
      <c r="K784" s="276">
        <f t="shared" si="173"/>
        <v>0</v>
      </c>
      <c r="L784" s="273">
        <f t="shared" si="173"/>
        <v>88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>
        <v>53</v>
      </c>
      <c r="J785" s="153"/>
      <c r="K785" s="1418"/>
      <c r="L785" s="281">
        <f aca="true" t="shared" si="175" ref="L785:L792">I785+J785+K785</f>
        <v>53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>
        <v>22</v>
      </c>
      <c r="J788" s="159"/>
      <c r="K788" s="1420"/>
      <c r="L788" s="295">
        <f t="shared" si="175"/>
        <v>22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>
        <v>13</v>
      </c>
      <c r="J789" s="159"/>
      <c r="K789" s="1420"/>
      <c r="L789" s="295">
        <f t="shared" si="175"/>
        <v>13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3" t="s">
        <v>199</v>
      </c>
      <c r="D792" s="178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0" t="s">
        <v>200</v>
      </c>
      <c r="D793" s="177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1" t="s">
        <v>272</v>
      </c>
      <c r="D811" s="1782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1" t="s">
        <v>722</v>
      </c>
      <c r="D815" s="1782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1" t="s">
        <v>219</v>
      </c>
      <c r="D821" s="1782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1" t="s">
        <v>221</v>
      </c>
      <c r="D824" s="1782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7" t="s">
        <v>222</v>
      </c>
      <c r="D825" s="178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7" t="s">
        <v>223</v>
      </c>
      <c r="D826" s="178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7" t="s">
        <v>1662</v>
      </c>
      <c r="D827" s="178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1" t="s">
        <v>224</v>
      </c>
      <c r="D828" s="1782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1" t="s">
        <v>234</v>
      </c>
      <c r="D843" s="1782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1" t="s">
        <v>235</v>
      </c>
      <c r="D844" s="1782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1" t="s">
        <v>236</v>
      </c>
      <c r="D845" s="1782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1" t="s">
        <v>237</v>
      </c>
      <c r="D846" s="1782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1" t="s">
        <v>1663</v>
      </c>
      <c r="D853" s="1782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1" t="s">
        <v>1660</v>
      </c>
      <c r="D857" s="1782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1" t="s">
        <v>1661</v>
      </c>
      <c r="D858" s="1782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7" t="s">
        <v>247</v>
      </c>
      <c r="D859" s="178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1" t="s">
        <v>273</v>
      </c>
      <c r="D860" s="1782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5" t="s">
        <v>248</v>
      </c>
      <c r="D863" s="178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5" t="s">
        <v>249</v>
      </c>
      <c r="D864" s="178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5" t="s">
        <v>625</v>
      </c>
      <c r="D872" s="178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5" t="s">
        <v>685</v>
      </c>
      <c r="D875" s="178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1" t="s">
        <v>686</v>
      </c>
      <c r="D876" s="1782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915</v>
      </c>
      <c r="D881" s="179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1" t="s">
        <v>694</v>
      </c>
      <c r="D885" s="179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1" t="s">
        <v>694</v>
      </c>
      <c r="D886" s="179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546</v>
      </c>
      <c r="J890" s="397">
        <f t="shared" si="205"/>
        <v>0</v>
      </c>
      <c r="K890" s="398">
        <f t="shared" si="205"/>
        <v>0</v>
      </c>
      <c r="L890" s="395">
        <f t="shared" si="205"/>
        <v>546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5" t="s">
        <v>2049</v>
      </c>
      <c r="M23" s="1746"/>
      <c r="N23" s="1746"/>
      <c r="O23" s="1747"/>
      <c r="P23" s="1754" t="s">
        <v>2050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747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194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199</v>
      </c>
      <c r="K47" s="17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200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272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722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219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221</v>
      </c>
      <c r="K79" s="178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222</v>
      </c>
      <c r="K80" s="178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223</v>
      </c>
      <c r="K81" s="178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1662</v>
      </c>
      <c r="K82" s="178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224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234</v>
      </c>
      <c r="K98" s="178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235</v>
      </c>
      <c r="K99" s="178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236</v>
      </c>
      <c r="K100" s="178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237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1663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1660</v>
      </c>
      <c r="K112" s="178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1661</v>
      </c>
      <c r="K113" s="178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247</v>
      </c>
      <c r="K114" s="178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273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248</v>
      </c>
      <c r="K118" s="178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249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625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685</v>
      </c>
      <c r="K130" s="178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686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915</v>
      </c>
      <c r="K136" s="179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1" t="s">
        <v>694</v>
      </c>
      <c r="K140" s="179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694</v>
      </c>
      <c r="K141" s="179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2019-10-09T12:19:56Z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