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<sst xmlns="http://schemas.openxmlformats.org/spreadsheetml/2006/main" count="3251" uniqueCount="2078">
  <si>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</si>
  <si>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</si>
  <si>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</si>
  <si>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</si>
  <si>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</si>
  <si>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</si>
  <si>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</si>
  <si>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</si>
  <si>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</si>
  <si>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</si>
  <si>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</si>
  <si>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</si>
  <si>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</si>
  <si>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</si>
  <si>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</si>
  <si>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</si>
  <si>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</si>
  <si>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</si>
  <si>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</si>
  <si>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</si>
  <si>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</si>
  <si>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</si>
  <si>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</si>
  <si>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</si>
  <si>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</si>
  <si>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</si>
  <si>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</si>
  <si>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</si>
  <si>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</si>
  <si>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</si>
  <si>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</si>
  <si>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</si>
  <si>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</si>
  <si>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</si>
  <si>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</si>
  <si>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</si>
  <si>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</si>
  <si>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</si>
  <si>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</si>
  <si>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</si>
  <si>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</si>
  <si>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</si>
  <si>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</si>
  <si>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</si>
  <si>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</si>
  <si>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</si>
  <si>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</si>
  <si>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</si>
  <si>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</si>
  <si>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</si>
  <si>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</si>
  <si>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</si>
  <si>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</si>
  <si>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</si>
  <si>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</si>
  <si>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</si>
  <si>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</si>
  <si>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</si>
  <si>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</si>
  <si>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</si>
  <si>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</si>
  <si>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</si>
  <si>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</si>
  <si>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</si>
  <si>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</si>
  <si>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</si>
  <si>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</si>
  <si>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</si>
  <si>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</si>
  <si>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</si>
  <si>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</si>
  <si>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</si>
  <si>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</si>
  <si>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</si>
  <si>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</si>
  <si>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</si>
  <si>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</si>
  <si>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</si>
  <si>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</si>
  <si>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</si>
  <si>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</si>
  <si>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</si>
  <si>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</si>
  <si>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</si>
  <si>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</si>
  <si>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</si>
  <si>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</si>
  <si>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</si>
  <si>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</si>
  <si>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</si>
  <si>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</si>
  <si>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</si>
  <si>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</si>
  <si>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</si>
  <si>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</si>
  <si>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</si>
  <si>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</si>
  <si>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</si>
  <si>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</si>
  <si>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</si>
  <si>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</si>
  <si>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</si>
  <si>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</si>
  <si>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</si>
  <si>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</si>
  <si>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</si>
  <si>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</si>
  <si>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</si>
  <si>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</si>
  <si>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</si>
  <si>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</si>
  <si>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</si>
  <si>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</si>
  <si>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</si>
  <si>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</si>
  <si>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</si>
  <si>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</si>
  <si>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</si>
  <si>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</si>
  <si>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</si>
  <si>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</si>
  <si>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</si>
  <si>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</si>
  <si>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</si>
  <si>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</si>
  <si>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</si>
  <si>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</si>
  <si>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</si>
  <si>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</si>
  <si>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</si>
  <si>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</si>
  <si>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</si>
  <si>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</si>
  <si>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</si>
  <si>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</si>
  <si>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</si>
  <si>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</si>
  <si>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</si>
  <si>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</si>
  <si>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</si>
  <si>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</si>
  <si>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</si>
  <si>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</si>
  <si>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</si>
  <si>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</si>
  <si>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</si>
  <si>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</si>
  <si>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</si>
  <si>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</si>
  <si>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</si>
  <si>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</si>
  <si>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</si>
  <si>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</si>
  <si>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</si>
  <si>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</si>
  <si>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</si>
  <si>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</si>
  <si>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</si>
  <si>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</si>
  <si>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</si>
  <si>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</si>
  <si>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</si>
  <si>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</si>
  <si>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</si>
  <si>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</si>
  <si>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</si>
  <si>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</si>
  <si>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</si>
  <si>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</si>
  <si>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</si>
  <si>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</si>
  <si>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</si>
  <si>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</si>
  <si>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</si>
  <si>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</si>
  <si>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</si>
  <si>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</si>
  <si>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</si>
  <si>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</si>
  <si>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</si>
  <si>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</si>
  <si>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</si>
  <si>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</si>
  <si>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</si>
  <si>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</si>
  <si>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</si>
  <si>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</si>
  <si>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</si>
  <si>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</si>
  <si>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</si>
  <si>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</si>
  <si>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</si>
  <si>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</si>
  <si>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</si>
  <si>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</si>
  <si>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</si>
  <si>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</si>
  <si>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</si>
  <si>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</si>
  <si>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</si>
  <si>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</si>
  <si>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</si>
  <si>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</si>
  <si>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</si>
  <si>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</si>
  <si>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</si>
  <si>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</si>
  <si>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</si>
  <si>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</si>
  <si>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</si>
  <si>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</si>
  <si>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</si>
  <si>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</si>
  <si>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</si>
  <si>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</si>
  <si>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</si>
  <si>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</si>
  <si>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</si>
  <si>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</si>
  <si>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</si>
  <si>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</si>
  <si>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</si>
  <si>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</si>
  <si>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</si>
  <si>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</si>
  <si>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</si>
  <si>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</si>
  <si>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</si>
  <si>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</si>
  <si>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</si>
  <si>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</si>
  <si>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</si>
  <si>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</si>
  <si>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</si>
  <si>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</si>
  <si>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</si>
  <si>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</si>
  <si>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</si>
  <si>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</si>
  <si>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</si>
  <si>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</si>
  <si>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</si>
  <si>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</si>
  <si>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</si>
  <si>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</si>
  <si>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</si>
  <si>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</si>
  <si>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</si>
  <si>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</si>
  <si>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</si>
  <si>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</si>
  <si>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</si>
  <si>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</si>
  <si>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</si>
  <si>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</si>
  <si>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</si>
  <si>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</si>
  <si>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</si>
  <si>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</si>
  <si>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</si>
  <si>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</si>
  <si>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</si>
  <si>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</si>
  <si>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</si>
  <si>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</si>
  <si>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</si>
  <si>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</si>
  <si>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</si>
  <si>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</si>
  <si>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</si>
  <si>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</si>
  <si>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</si>
  <si>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</si>
  <si>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</si>
  <si>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</si>
  <si>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</si>
  <si>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</si>
  <si>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</si>
  <si>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</si>
  <si>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</si>
  <si>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</si>
  <si>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</si>
  <si>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</si>
  <si>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</si>
  <si>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</si>
  <si>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</si>
  <si>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</si>
  <si>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</si>
  <si>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</si>
  <si>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</si>
  <si>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</si>
  <si>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</si>
  <si>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</si>
  <si>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</si>
  <si>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</si>
  <si>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</si>
  <si>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</si>
  <si>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</si>
  <si>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</si>
  <si>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</si>
  <si>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</si>
  <si>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</si>
  <si>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</si>
  <si>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</si>
  <si>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</si>
  <si>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</si>
  <si>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</si>
  <si>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</si>
  <si>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</si>
  <si>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</si>
  <si>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</si>
  <si>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</si>
  <si>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</si>
  <si>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</si>
  <si>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</si>
  <si>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</si>
  <si>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</si>
  <si>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</si>
  <si>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</si>
  <si>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</si>
  <si>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</si>
  <si>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</si>
  <si>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</si>
  <si>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</si>
  <si>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</si>
  <si>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</si>
  <si>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</si>
  <si>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</si>
  <si>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</si>
  <si>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</si>
  <si>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</si>
  <si>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</si>
  <si>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</si>
  <si>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</si>
  <si>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</si>
  <si>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</si>
  <si>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</si>
  <si>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</si>
  <si>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</si>
  <si>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</si>
  <si>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</si>
  <si>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</si>
  <si>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</si>
  <si>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</si>
  <si>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</si>
  <si>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</si>
  <si>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</si>
  <si>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</si>
  <si>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</si>
  <si>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</si>
  <si>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</si>
  <si>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</si>
  <si>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</si>
  <si>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</si>
  <si>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</si>
  <si>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</si>
  <si>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</si>
  <si>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</si>
  <si>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</si>
  <si>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</si>
  <si>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</si>
  <si>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</si>
  <si>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</si>
  <si>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</si>
  <si>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</si>
  <si>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</si>
  <si>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</si>
  <si>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</si>
  <si>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</si>
  <si>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</si>
  <si>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</si>
  <si>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</si>
  <si>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</si>
  <si>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</si>
  <si>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</si>
  <si>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</si>
  <si>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</si>
  <si>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</si>
  <si>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</si>
  <si>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</si>
  <si>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</si>
  <si>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</si>
  <si>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</si>
  <si>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</si>
  <si>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</si>
  <si>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</si>
  <si>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</si>
  <si>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</si>
  <si>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</si>
  <si>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</si>
  <si>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</si>
  <si>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</si>
  <si>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</si>
  <si>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</si>
  <si>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</si>
  <si>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</si>
  <si>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</si>
  <si>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</si>
  <si>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</si>
  <si>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</si>
  <si>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</si>
  <si>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</si>
  <si>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</si>
  <si>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</si>
  <si>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</si>
  <si>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</si>
  <si>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</si>
  <si>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</si>
  <si>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</si>
  <si>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</si>
  <si>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</si>
  <si>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</si>
  <si>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</si>
  <si>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</si>
  <si>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</si>
  <si>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</si>
  <si>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</si>
  <si>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</si>
  <si>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</si>
  <si>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</si>
  <si>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</si>
  <si>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</si>
  <si>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</si>
  <si>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</si>
  <si>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</si>
  <si>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</si>
  <si>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</si>
  <si>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</si>
  <si>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</si>
  <si>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</si>
  <si>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</si>
  <si>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</si>
  <si>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</si>
  <si>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</si>
  <si>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</si>
  <si>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</si>
  <si>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</si>
  <si>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</si>
  <si>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</si>
  <si>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</si>
  <si>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</si>
  <si>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</si>
  <si>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</si>
  <si>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</si>
  <si>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</si>
  <si>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</si>
  <si>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</si>
  <si>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</si>
  <si>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</si>
  <si>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</si>
  <si>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</si>
  <si>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</si>
  <si>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</si>
  <si>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</si>
  <si>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</si>
  <si>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</si>
  <si>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</si>
  <si>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</si>
  <si>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</si>
  <si>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</si>
  <si>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</si>
  <si>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</si>
  <si>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</si>
  <si>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</si>
  <si>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</si>
  <si>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</si>
  <si>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</si>
  <si>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</si>
  <si>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</si>
  <si>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</si>
  <si>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</si>
  <si>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</si>
  <si>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</si>
  <si>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</si>
  <si>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</si>
  <si>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</si>
  <si>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</si>
  <si>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</si>
  <si>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</si>
  <si>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</si>
  <si>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</si>
  <si>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</si>
  <si>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</si>
  <si>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</si>
  <si>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</si>
  <si>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</si>
  <si>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</si>
  <si>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</si>
  <si>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</si>
  <si>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</si>
  <si>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</si>
  <si>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</si>
  <si>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</si>
  <si>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</si>
  <si>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</si>
  <si>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</si>
  <si>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</si>
  <si>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</si>
  <si>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</si>
  <si>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</si>
  <si>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</si>
  <si>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</si>
  <si>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</si>
  <si>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</si>
  <si>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</si>
  <si>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</si>
  <si>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</si>
  <si>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</si>
  <si>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</si>
  <si>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</si>
  <si>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</si>
  <si>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</si>
  <si>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</si>
  <si>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</si>
  <si>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</si>
  <si>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</si>
  <si>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</si>
  <si>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</si>
  <si>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</si>
  <si>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</si>
  <si>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</si>
  <si>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</si>
  <si>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</si>
  <si>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</si>
  <si>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</si>
  <si>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</si>
  <si>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</si>
  <si>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</si>
  <si>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</si>
  <si>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</si>
  <si>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</si>
  <si>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</si>
  <si>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</si>
  <si>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</si>
  <si>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</si>
  <si>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</si>
  <si>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</si>
  <si>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</si>
  <si>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</si>
  <si>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</si>
  <si>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</si>
  <si>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</si>
  <si>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</si>
  <si>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</si>
  <si>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</si>
  <si>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</si>
  <si>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</si>
  <si>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</si>
  <si>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</si>
  <si>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</si>
  <si>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</si>
  <si>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</si>
  <si>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</si>
  <si>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</si>
  <si>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</si>
  <si>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</si>
  <si>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</si>
  <si>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</si>
  <si>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</si>
  <si>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</si>
  <si>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</si>
  <si>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</si>
  <si>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</si>
  <si>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</si>
  <si>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</si>
  <si>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</si>
  <si>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</si>
  <si>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</si>
  <si>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</si>
  <si>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</si>
  <si>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</si>
  <si>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</si>
  <si>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</si>
  <si>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</si>
  <si>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</si>
  <si>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</si>
  <si>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</si>
  <si>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</si>
  <si>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</si>
  <si>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</si>
  <si>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</si>
  <si>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</si>
  <si>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</si>
  <si>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</si>
  <si>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</si>
  <si>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</si>
  <si>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</si>
  <si>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</si>
  <si>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</si>
  <si>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</si>
  <si>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</si>
  <si>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</si>
  <si>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</si>
  <si>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</si>
  <si>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</si>
  <si>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</si>
  <si>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</si>
  <si>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</si>
  <si>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</si>
  <si>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</si>
  <si>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</si>
  <si>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</si>
  <si>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</si>
  <si>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</si>
  <si>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</si>
  <si>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</si>
  <si>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</si>
  <si>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</si>
  <si>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</si>
  <si>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</si>
  <si>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</si>
  <si>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</si>
  <si>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</si>
  <si>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</si>
  <si>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</si>
  <si>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</si>
  <si>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</si>
  <si>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</si>
  <si>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</si>
  <si>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</si>
  <si>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</si>
  <si>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</si>
  <si>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</si>
  <si>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</si>
  <si>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</si>
  <si>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</si>
  <si>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</si>
  <si>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</si>
  <si>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</si>
  <si>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</si>
  <si>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</si>
  <si>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</si>
  <si>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</si>
  <si>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</si>
  <si>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</si>
  <si>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</si>
  <si>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</si>
  <si>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</si>
  <si>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</si>
  <si>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</si>
  <si>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</si>
  <si>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</si>
  <si>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</si>
  <si>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</si>
  <si>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</si>
  <si>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</si>
  <si>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</si>
  <si>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</si>
  <si>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</si>
  <si>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</si>
  <si>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</si>
  <si>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</si>
  <si>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</si>
  <si>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</si>
  <si>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</si>
  <si>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</si>
  <si>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</si>
  <si>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</si>
  <si>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</si>
  <si>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</si>
  <si>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</si>
  <si>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</si>
  <si>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</si>
  <si>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</si>
  <si>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</si>
  <si>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</si>
  <si>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</si>
  <si>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</si>
  <si>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</si>
  <si>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</si>
  <si>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</si>
  <si>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</si>
  <si>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</si>
  <si>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</si>
  <si>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</si>
  <si>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</si>
  <si>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</si>
  <si>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</si>
  <si>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</si>
  <si>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</si>
  <si>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</si>
  <si>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</si>
  <si>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</si>
  <si>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</si>
  <si>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</si>
  <si>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</si>
  <si>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</si>
  <si>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</si>
  <si>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</si>
  <si>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</si>
  <si>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</si>
  <si>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</si>
  <si>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</si>
  <si>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</si>
  <si>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</si>
  <si>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</si>
  <si>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</si>
  <si>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</si>
  <si>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</si>
  <si>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</si>
  <si>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</si>
  <si>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</si>
  <si>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</si>
  <si>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</si>
  <si>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</si>
  <si>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</si>
  <si>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</si>
  <si>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</si>
  <si>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</si>
  <si>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</si>
  <si>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</si>
  <si>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</si>
  <si>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</si>
  <si>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</si>
  <si>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</si>
  <si>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</si>
  <si>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</si>
  <si>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</si>
  <si>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</si>
  <si>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</si>
  <si>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</si>
  <si>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</si>
  <si>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</si>
  <si>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</si>
  <si>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</si>
  <si>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</si>
  <si>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</si>
  <si>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</si>
  <si>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</si>
  <si>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</si>
  <si>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</si>
  <si>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</si>
  <si>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</si>
  <si>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</si>
  <si>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</si>
  <si>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</si>
  <si>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</si>
  <si>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</si>
  <si>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</si>
  <si>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</si>
  <si>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</si>
  <si>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</si>
  <si>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</si>
  <si>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</si>
  <si>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</si>
  <si>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</si>
  <si>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</si>
  <si>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</si>
  <si>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</si>
  <si>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</si>
  <si>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</si>
  <si>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</si>
  <si>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</si>
  <si>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</si>
  <si>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</si>
  <si>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</si>
  <si>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</si>
  <si>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</si>
  <si>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</si>
  <si>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</si>
  <si>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</si>
  <si>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</si>
  <si>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</si>
  <si>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</si>
  <si>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</si>
  <si>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</si>
  <si>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</si>
  <si>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</si>
  <si>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</si>
  <si>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</si>
  <si>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</si>
  <si>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</si>
  <si>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</si>
  <si>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</si>
  <si>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</si>
  <si>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</si>
  <si>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</si>
  <si>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</si>
  <si>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</si>
  <si>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</si>
  <si>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</si>
  <si>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</si>
  <si>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</si>
  <si>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</si>
  <si>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</si>
  <si>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</si>
  <si>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</si>
  <si>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</si>
  <si>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</si>
  <si>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</si>
  <si>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</si>
  <si>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</si>
  <si>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</si>
  <si>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</si>
  <si>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</si>
  <si>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</si>
  <si>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</si>
  <si>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</si>
  <si>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</si>
  <si>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</si>
  <si>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</si>
  <si>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</si>
  <si>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</si>
  <si>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</si>
  <si>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</si>
  <si>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</si>
  <si>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</si>
  <si>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</si>
  <si>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</si>
  <si>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</si>
  <si>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</si>
  <si>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</si>
  <si>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</si>
  <si>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</si>
  <si>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</si>
  <si>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</si>
  <si>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</si>
  <si>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</si>
  <si>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</si>
  <si>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</si>
  <si>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</si>
  <si>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</si>
  <si>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</si>
  <si>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</si>
  <si>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</si>
  <si>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</si>
  <si>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</si>
  <si>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</si>
  <si>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</si>
  <si>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</si>
  <si>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</si>
  <si>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</si>
  <si>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</si>
  <si>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</si>
  <si>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</si>
  <si>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</si>
  <si>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</si>
  <si>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</si>
  <si>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</si>
  <si>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</si>
  <si>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</si>
  <si>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</si>
  <si>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</si>
  <si>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</si>
  <si>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</si>
  <si>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</si>
  <si>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</si>
  <si>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</si>
  <si>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</si>
  <si>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</si>
  <si>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</si>
  <si>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</si>
  <si>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</si>
  <si>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</si>
  <si>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</si>
  <si>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</si>
  <si>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</si>
  <si>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</si>
  <si>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</si>
  <si>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</si>
  <si>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</si>
  <si>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</si>
  <si>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</si>
  <si>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</si>
  <si>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</si>
  <si>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</si>
  <si>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</si>
  <si>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</si>
  <si>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</si>
  <si>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</si>
  <si>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</si>
  <si>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</si>
  <si>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</si>
  <si>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</si>
  <si>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</si>
  <si>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</si>
  <si>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</si>
  <si>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</si>
  <si>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</si>
  <si>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</si>
  <si>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</si>
  <si>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</si>
  <si>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</si>
  <si>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</si>
  <si>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</si>
  <si>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</si>
  <si>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</si>
  <si>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</si>
  <si>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</si>
  <si>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</si>
  <si>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</si>
  <si>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</si>
  <si>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</si>
  <si>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</si>
  <si>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</si>
  <si>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</si>
  <si>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</si>
  <si>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</si>
  <si>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</si>
  <si>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</si>
  <si>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</si>
  <si>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</si>
  <si>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</si>
  <si>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</si>
  <si>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</si>
  <si>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</si>
  <si>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</si>
  <si>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</si>
  <si>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</si>
  <si>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</si>
  <si>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</si>
  <si>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</si>
  <si>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</si>
  <si>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</si>
  <si>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</si>
  <si>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</si>
  <si>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</si>
  <si>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</si>
  <si>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</si>
  <si>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</si>
  <si>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</si>
  <si>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</si>
  <si>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</si>
  <si>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</si>
  <si>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</si>
  <si>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</si>
  <si>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</si>
  <si>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</si>
  <si>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</si>
  <si>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</si>
  <si>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</si>
  <si>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</si>
  <si>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</si>
  <si>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</si>
  <si>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</si>
  <si>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</si>
  <si>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</si>
  <si>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</si>
  <si>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</si>
  <si>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</si>
  <si>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</si>
  <si>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</si>
  <si>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</si>
  <si>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</si>
  <si>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</si>
  <si>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</si>
  <si>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</si>
  <si>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</si>
  <si>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</si>
  <si>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</si>
  <si>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</si>
  <si>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</si>
  <si>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</si>
  <si>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</si>
  <si>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</si>
  <si>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</si>
  <si>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</si>
  <si>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</si>
  <si>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</si>
  <si>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</si>
  <si>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</si>
  <si>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</si>
  <si>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</si>
  <si>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</si>
  <si>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</si>
  <si>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</si>
  <si>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</si>
  <si>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</si>
  <si>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</si>
  <si>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</si>
  <si>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</si>
  <si>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</si>
  <si>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</si>
  <si>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</si>
  <si>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</si>
  <si>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</si>
  <si>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</si>
  <si>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</si>
  <si>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</si>
  <si>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</si>
  <si>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</si>
  <si>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</si>
  <si>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</si>
  <si>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</si>
  <si>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</si>
  <si>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</si>
  <si>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</si>
  <si>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</si>
  <si>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</si>
  <si>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</si>
  <si>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</si>
  <si>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</si>
  <si>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</si>
  <si>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</si>
  <si>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</si>
  <si>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</si>
  <si>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</si>
  <si>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</si>
  <si>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</si>
  <si>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</si>
  <si>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</si>
  <si>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</si>
  <si>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</si>
  <si>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</si>
  <si>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</si>
  <si>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</si>
  <si>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</si>
  <si>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</si>
  <si>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</si>
  <si>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</si>
  <si>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</si>
  <si>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</si>
  <si>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</si>
  <si>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</si>
  <si>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</si>
  <si>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</si>
  <si>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</si>
  <si>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</si>
  <si>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</si>
  <si>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</si>
  <si>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</si>
  <si>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</si>
  <si>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</si>
  <si>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</si>
  <si>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</si>
  <si>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</si>
  <si>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</si>
  <si>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</si>
  <si>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</si>
  <si>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</si>
  <si>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</si>
  <si>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</si>
  <si>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</si>
  <si>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</si>
  <si>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</si>
  <si>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</si>
  <si>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</si>
  <si>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</si>
  <si>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</si>
  <si>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</si>
  <si>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</si>
  <si>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</si>
  <si>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</si>
  <si>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</si>
  <si>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</si>
  <si>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</si>
  <si>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</si>
  <si>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</si>
  <si>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</si>
  <si>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</si>
  <si>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</si>
  <si>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</si>
  <si>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</si>
  <si>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</si>
  <si>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</si>
  <si>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</si>
  <si>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</si>
  <si>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</si>
  <si>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</si>
  <si>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</si>
  <si>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</si>
  <si>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</si>
  <si>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</si>
  <si>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</si>
  <si>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</si>
  <si>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</si>
  <si>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</si>
  <si>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</si>
  <si>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</si>
  <si>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</si>
  <si>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</si>
  <si>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</si>
  <si>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</si>
  <si>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</si>
  <si>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</si>
  <si>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</si>
  <si>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</si>
  <si>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</si>
  <si>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</si>
  <si>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</si>
  <si>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</si>
  <si>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</si>
  <si>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</si>
  <si>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</si>
  <si>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</si>
  <si>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</si>
  <si>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</si>
  <si>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</si>
  <si>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</si>
  <si>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</si>
  <si>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</si>
  <si>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</si>
  <si>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</si>
  <si>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</si>
  <si>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</si>
  <si>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</si>
  <si>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</si>
  <si>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</si>
  <si>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</si>
  <si>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</si>
  <si>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</si>
  <si>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</si>
  <si>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</si>
  <si>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</si>
  <si>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</si>
  <si>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</si>
  <si>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</si>
  <si>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</si>
  <si>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</si>
  <si>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</si>
  <si>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</si>
  <si>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</si>
  <si>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</si>
  <si>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</si>
  <si>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</si>
  <si>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</si>
  <si>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</si>
  <si>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</si>
  <si>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</si>
  <si>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</si>
  <si>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</si>
  <si>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</si>
  <si>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</si>
  <si>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</si>
  <si>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</si>
  <si>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</si>
  <si>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</si>
  <si>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</si>
  <si>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</si>
  <si>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</si>
  <si>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</si>
  <si>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</si>
  <si>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</si>
  <si>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</si>
  <si>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</si>
  <si>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</si>
  <si>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</si>
  <si>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</si>
  <si>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</si>
  <si>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</si>
  <si>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</si>
  <si>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</si>
  <si>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</si>
  <si>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</si>
  <si>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</si>
  <si>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</si>
  <si>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</si>
  <si>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</si>
  <si>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</si>
  <si>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</si>
  <si>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</si>
  <si>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</si>
  <si>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</si>
  <si>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</si>
  <si>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</si>
  <si>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</si>
  <si>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</si>
  <si>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</si>
  <si>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</si>
  <si>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</si>
  <si>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</si>
  <si>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</si>
  <si>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</si>
  <si>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</si>
  <si>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</si>
  <si>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</si>
  <si>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</si>
  <si>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</si>
  <si>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</si>
  <si>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</si>
  <si>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</si>
  <si>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</si>
  <si>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</si>
  <si>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</si>
  <si>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</si>
  <si>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</si>
  <si>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</si>
  <si>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</si>
  <si>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</si>
  <si>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</si>
  <si>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</si>
  <si>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</si>
  <si>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</si>
  <si>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</si>
  <si>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</si>
  <si>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</si>
  <si>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</si>
  <si>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</si>
  <si>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</si>
  <si>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</si>
  <si>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</si>
  <si>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</si>
  <si>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</si>
  <si>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</si>
  <si>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</si>
  <si>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</si>
  <si>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</si>
  <si>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</si>
  <si>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</si>
  <si>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</si>
  <si>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</si>
  <si>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</si>
  <si>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</si>
  <si>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</si>
  <si>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</si>
  <si>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</si>
  <si>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</si>
  <si>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</si>
  <si>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</si>
  <si>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</si>
  <si>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</si>
  <si>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</si>
  <si>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</si>
  <si>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</si>
  <si>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</si>
  <si>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</si>
  <si>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</si>
  <si>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</si>
  <si>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</si>
  <si>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</si>
  <si>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</si>
  <si>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</si>
  <si>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</si>
  <si>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</si>
  <si>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</si>
  <si>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</si>
  <si>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</si>
  <si>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</si>
  <si>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</si>
  <si>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</si>
  <si>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</si>
  <si>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</si>
  <si>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</si>
  <si>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</si>
  <si>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</si>
  <si>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</si>
  <si>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</si>
  <si>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</si>
  <si>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</si>
  <si>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</si>
  <si>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</si>
  <si>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</si>
  <si>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</si>
  <si>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</si>
  <si>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</si>
  <si>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</si>
  <si>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</si>
  <si>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</si>
  <si>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</si>
  <si>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</si>
  <si>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</si>
  <si>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</si>
  <si>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</si>
  <si>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</si>
  <si>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</si>
  <si>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</si>
  <si>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</si>
  <si>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</si>
  <si>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</si>
  <si>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</si>
  <si>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</si>
  <si>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</si>
  <si>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</si>
  <si>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</si>
  <si>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</si>
  <si>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</si>
  <si>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</si>
  <si>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</si>
  <si>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</si>
  <si>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</si>
  <si>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</si>
  <si>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</si>
  <si>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</si>
  <si>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</si>
  <si>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</si>
  <si>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</si>
  <si>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</si>
  <si>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</si>
  <si>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</si>
  <si>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</si>
  <si>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</si>
  <si>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</si>
  <si>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</si>
  <si>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</si>
  <si>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</si>
  <si>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</si>
  <si>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</si>
  <si>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</si>
  <si>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</si>
  <si>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</si>
  <si>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</si>
  <si>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</si>
  <si>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</si>
  <si>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</si>
  <si>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</si>
  <si>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</si>
  <si>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</si>
  <si>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</si>
  <si>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</si>
  <si>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</si>
  <si>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</si>
  <si>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</si>
  <si>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</si>
  <si>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</si>
  <si>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</si>
  <si>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</si>
  <si>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</si>
  <si>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</si>
  <si>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</si>
  <si>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</si>
  <si>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</si>
  <si>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</si>
  <si>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</si>
  <si>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</si>
  <si>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</si>
  <si>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</si>
  <si>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</si>
  <si>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</si>
  <si>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</si>
  <si>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</si>
  <si>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</si>
  <si>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</si>
  <si>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</si>
  <si>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</si>
  <si>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</si>
  <si>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</si>
  <si>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</si>
  <si>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</si>
  <si>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</si>
  <si>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</si>
  <si>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</si>
  <si>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</si>
  <si>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</si>
  <si>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</si>
  <si>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</si>
  <si>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</si>
  <si>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</si>
  <si>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</si>
  <si>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</si>
  <si>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</si>
  <si>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</si>
  <si>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</si>
  <si>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</si>
  <si>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</si>
  <si>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</si>
  <si>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</si>
  <si>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</si>
  <si>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</si>
  <si>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</si>
  <si>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</si>
  <si>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</si>
  <si>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</si>
  <si>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</si>
  <si>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</si>
  <si>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</si>
  <si>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</si>
  <si>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</si>
  <si>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</si>
  <si>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</si>
  <si>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</si>
  <si>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</si>
  <si>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</si>
  <si>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</si>
  <si>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</si>
  <si>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</si>
  <si>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</si>
  <si>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</si>
  <si>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</si>
  <si>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</si>
  <si>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</si>
  <si>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</si>
  <si>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</si>
  <si>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</si>
  <si>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</si>
  <si>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</si>
  <si>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</si>
  <si>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</si>
  <si>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</si>
  <si>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</si>
  <si>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</si>
  <si>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</si>
  <si>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</si>
  <si>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</si>
  <si>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</si>
  <si>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</si>
  <si>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</si>
  <si>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</si>
  <si>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</si>
  <si>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</si>
  <si>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</si>
  <si>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</si>
  <si>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</si>
  <si>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</si>
  <si>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</si>
  <si>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</si>
  <si>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</si>
  <si>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</si>
  <si>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</si>
  <si>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</si>
  <si>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</si>
  <si>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</si>
  <si>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</si>
  <si>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</si>
  <si>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</si>
  <si>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</si>
  <si>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</si>
  <si>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</si>
  <si>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</si>
  <si>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</si>
  <si>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</si>
  <si>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</si>
  <si>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</si>
  <si>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</si>
  <si>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</si>
  <si>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</si>
  <si>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</si>
  <si>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</si>
  <si>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</si>
  <si>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</si>
  <si>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</si>
  <si>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</si>
  <si>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</si>
  <si>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</si>
  <si>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</si>
  <si>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</si>
  <si>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</si>
  <si>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</si>
  <si>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</si>
  <si>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</si>
  <si>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</si>
  <si>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</si>
  <si>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</si>
  <si>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</si>
  <si>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</si>
  <si>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</si>
  <si>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</si>
  <si>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</si>
  <si>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</si>
  <si>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</si>
  <si>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</si>
  <si>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</si>
  <si>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</si>
  <si>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</si>
  <si>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</si>
  <si>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</si>
  <si>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</si>
  <si>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</si>
  <si>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</si>
  <si>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</si>
  <si>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</si>
  <si>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</si>
  <si>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</si>
  <si>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</si>
  <si>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</si>
  <si>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</si>
  <si>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</si>
  <si>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</si>
  <si>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</si>
  <si>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</si>
  <si>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</si>
  <si>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</si>
  <si>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</si>
  <si>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</si>
  <si>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</si>
  <si>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</si>
  <si>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</si>
  <si>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</si>
  <si>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</si>
  <si>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</si>
  <si>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</si>
  <si>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</si>
  <si>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</si>
  <si>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</si>
  <si>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</si>
  <si>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</si>
  <si>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</si>
  <si>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</si>
  <si>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</si>
  <si>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</si>
  <si>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</si>
  <si>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</si>
  <si>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</si>
  <si>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</si>
  <si>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</si>
  <si>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</si>
  <si>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</si>
  <si>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</si>
  <si>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</si>
  <si>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</si>
  <si>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</si>
  <si>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</si>
  <si>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</si>
  <si>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</si>
  <si>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</si>
  <si>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</si>
  <si>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</si>
  <si>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</si>
  <si>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</si>
  <si>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</si>
  <si>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</si>
  <si>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</si>
  <si>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</si>
  <si>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</si>
  <si>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</si>
  <si>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</si>
  <si>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</si>
  <si>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</si>
  <si>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</si>
  <si>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</si>
  <si>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</si>
  <si>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</si>
  <si>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</si>
  <si>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</si>
  <si>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</si>
  <si>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</si>
  <si>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</si>
  <si>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</si>
  <si>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</si>
  <si>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</si>
  <si>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</si>
  <si>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</si>
  <si>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</si>
  <si>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</si>
  <si>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</si>
  <si>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</si>
  <si>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</si>
  <si>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</si>
  <si>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</si>
  <si>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</si>
  <si>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</si>
  <si>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</si>
  <si>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</si>
  <si>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</si>
  <si>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</si>
  <si>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</si>
  <si>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</si>
  <si>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</si>
  <si>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</si>
  <si>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</si>
  <si>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</si>
  <si>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</si>
  <si>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</si>
  <si>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</si>
  <si>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</si>
  <si>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</si>
  <si>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</si>
  <si>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</si>
  <si>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</si>
  <si>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</si>
  <si>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</si>
  <si>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</si>
  <si>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</si>
  <si>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</si>
  <si>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</si>
  <si>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</si>
  <si>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</si>
  <si>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</si>
  <si>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</si>
  <si>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</si>
  <si>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</si>
  <si>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</si>
  <si>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</si>
  <si>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</si>
  <si>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</si>
  <si>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</si>
  <si>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</si>
  <si>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</si>
  <si>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</si>
  <si>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</si>
  <si>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</si>
  <si>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</si>
  <si>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</si>
  <si>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</si>
  <si>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</si>
  <si>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</si>
  <si>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</si>
  <si>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</si>
  <si>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</si>
  <si>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</si>
  <si>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</si>
  <si>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</si>
  <si>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</si>
  <si>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</si>
  <si>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</si>
  <si>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</si>
  <si>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</si>
  <si>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</si>
  <si>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</si>
  <si>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</si>
  <si>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</si>
  <si>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</si>
  <si>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</si>
  <si>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</si>
  <si>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</si>
  <si>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</si>
  <si>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</si>
  <si>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</si>
  <si>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</si>
  <si>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</si>
  <si>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</si>
  <si>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</si>
  <si>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</si>
  <si>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</si>
  <si>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</si>
  <si>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</si>
  <si>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</si>
  <si>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</si>
  <si>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</si>
  <si>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</si>
  <si>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</si>
  <si>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</si>
  <si>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</si>
  <si>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</si>
  <si>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</si>
  <si>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</si>
  <si>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</si>
  <si>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</si>
  <si>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</si>
  <si>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</si>
  <si>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</si>
  <si>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</si>
  <si>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</si>
  <si>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</si>
  <si>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</si>
  <si>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</si>
  <si>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</si>
  <si>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</si>
  <si>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</si>
  <si>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</si>
  <si>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</si>
  <si>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</si>
  <si>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</si>
  <si>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</si>
  <si>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</si>
  <si>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</si>
  <si>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</si>
  <si>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</si>
  <si>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</si>
  <si>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</si>
  <si>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</si>
  <si>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</si>
  <si>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</si>
  <si>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</si>
  <si>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</si>
  <si>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</si>
  <si>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</si>
  <si>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</si>
  <si>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</si>
  <si>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</si>
  <si>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</si>
  <si>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</si>
  <si>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</si>
  <si>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</si>
  <si>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</si>
  <si>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</si>
  <si>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</si>
  <si>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</si>
  <si>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</si>
  <si>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</si>
  <si>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</si>
  <si>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</si>
  <si>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</si>
  <si>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</si>
  <si>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</si>
  <si>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</si>
  <si>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</si>
  <si>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</si>
  <si>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</si>
  <si>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</si>
  <si>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</si>
  <si>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</si>
  <si>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</si>
  <si>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</si>
  <si>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</si>
  <si>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</si>
  <si>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</si>
  <si>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</si>
  <si>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</si>
  <si>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</si>
  <si>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</si>
  <si>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</si>
  <si>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</si>
  <si>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</si>
  <si>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</si>
  <si>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</si>
  <si>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</si>
  <si>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</si>
  <si>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</si>
  <si>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</si>
  <si>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</si>
  <si>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</si>
  <si>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</si>
  <si>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</si>
  <si>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</si>
  <si>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</si>
  <si>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</si>
  <si>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</si>
  <si>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</si>
  <si>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</si>
  <si>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</si>
  <si>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</si>
  <si>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</si>
  <si>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</si>
  <si>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</si>
  <si>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</si>
  <si>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</si>
  <si>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</si>
  <si>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</si>
  <si>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</si>
  <si>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</si>
  <si>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</si>
  <si>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</si>
  <si>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</si>
  <si>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</si>
  <si>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</si>
  <si>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</si>
  <si>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</si>
  <si>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</si>
  <si>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</si>
  <si>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</si>
  <si>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</si>
  <si>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</si>
  <si>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</si>
  <si>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</si>
  <si>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</si>
  <si>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</si>
  <si>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</si>
  <si>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</si>
  <si>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</si>
  <si>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</si>
  <si>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</si>
  <si>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</si>
  <si>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</si>
  <si>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</si>
  <si>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</si>
  <si>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</si>
  <si>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</si>
  <si>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</si>
  <si>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</si>
  <si>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</si>
  <si>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</si>
  <si>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</si>
  <si>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</si>
  <si>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</si>
  <si>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</si>
  <si>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</si>
  <si>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</si>
  <si>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</si>
  <si>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</si>
  <si>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</si>
  <si>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</si>
  <si>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</si>
  <si>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</si>
  <si>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</si>
  <si>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</si>
  <si>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</si>
  <si>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</si>
  <si>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</si>
  <si>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</si>
  <si>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</si>
  <si>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</si>
  <si>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</si>
  <si>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</si>
  <si>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</si>
  <si>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</si>
  <si>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</si>
  <si>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</si>
  <si>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</si>
  <si>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</si>
  <si>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</si>
  <si>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</si>
  <si>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</si>
  <si>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</si>
  <si>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</si>
  <si>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</si>
  <si>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</si>
  <si>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</si>
  <si>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</si>
  <si>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</si>
  <si>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</si>
  <si>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</si>
  <si>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</si>
  <si>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</si>
  <si>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</si>
  <si>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</si>
  <si>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</si>
  <si>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</si>
  <si>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</si>
  <si>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</si>
  <si>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</si>
  <si>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</si>
  <si>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</si>
  <si>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</si>
  <si>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</si>
  <si>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</si>
  <si>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</si>
  <si>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</si>
  <si>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</si>
  <si>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</si>
  <si>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</si>
  <si>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</si>
  <si>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</si>
  <si>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</si>
  <si>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</si>
  <si>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</si>
  <si>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</si>
  <si>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</si>
  <si>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</si>
  <si>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</si>
  <si>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</si>
  <si>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</si>
  <si>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</si>
  <si>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</si>
  <si>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</si>
  <si>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</si>
  <si>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</si>
  <si>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</si>
  <si>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</si>
  <si>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</si>
  <si>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</si>
  <si>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</si>
  <si>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</si>
  <si>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</si>
  <si>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</si>
  <si>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</si>
  <si>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</si>
  <si>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</si>
  <si>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</si>
  <si>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</si>
  <si>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</si>
  <si>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</si>
  <si>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</si>
  <si>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</si>
  <si>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</si>
  <si>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</si>
  <si>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</si>
  <si>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</si>
  <si>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</si>
  <si>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</si>
  <si>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</si>
  <si>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</si>
  <si>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</si>
  <si>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</si>
  <si>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</si>
  <si>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</si>
  <si>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</si>
  <si>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</si>
  <si>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</si>
  <si>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</si>
  <si>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</si>
  <si>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</si>
  <si>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</si>
  <si>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</si>
  <si>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</si>
  <si>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</si>
  <si>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</si>
  <si>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</si>
  <si>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</si>
  <si>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</si>
  <si>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</si>
  <si>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</si>
  <si>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</si>
  <si>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</si>
  <si>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</si>
  <si>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</si>
  <si>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</si>
  <si>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</si>
  <si>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</si>
  <si>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</si>
  <si>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</si>
  <si>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</si>
  <si>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</si>
  <si>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</si>
  <si>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</si>
  <si>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</si>
  <si>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</si>
  <si>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</si>
  <si>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</si>
  <si>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</si>
  <si>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</si>
  <si>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</si>
  <si>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</si>
  <si>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</si>
  <si>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</si>
  <si>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</si>
  <si>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</si>
  <si>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</si>
  <si>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</si>
  <si>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</si>
  <si>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</si>
  <si>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</si>
  <si>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</si>
  <si>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</si>
  <si>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</si>
  <si>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</si>
  <si>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</si>
  <si>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</si>
  <si>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</si>
  <si>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</si>
  <si>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</si>
  <si>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</si>
  <si>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</si>
  <si>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</si>
  <si>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</si>
  <si>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</si>
  <si>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</si>
  <si>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</si>
  <si>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</si>
  <si>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</si>
  <si>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</si>
  <si>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</si>
  <si>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</si>
  <si>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</si>
  <si>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</si>
  <si>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</si>
  <si>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</si>
  <si>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</si>
  <si>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</si>
  <si>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</si>
  <si>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</si>
  <si>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</si>
  <si>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</si>
  <si>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</si>
  <si>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</si>
  <si>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</si>
  <si>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</si>
  <si>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</si>
  <si>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</si>
  <si>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</si>
  <si>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</si>
  <si>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</si>
  <si>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</si>
  <si>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</si>
  <si>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</si>
  <si>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</si>
  <si>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</si>
  <si>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</si>
  <si>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</si>
  <si>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</si>
  <si>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</si>
  <si>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</si>
  <si>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</si>
  <si>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</si>
  <si>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</si>
  <si>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</si>
  <si>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</si>
  <si>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</si>
  <si>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</si>
  <si>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</si>
  <si>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</si>
  <si>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</si>
  <si>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</si>
  <si>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</si>
  <si>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</si>
  <si>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</si>
  <si>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</si>
  <si>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</si>
  <si>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</si>
  <si>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</si>
  <si>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</si>
  <si>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</si>
  <si>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</si>
  <si>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</si>
  <si>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</si>
  <si>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</si>
  <si>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</si>
  <si>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</si>
  <si>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</si>
  <si>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</si>
  <si>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</si>
  <si>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</si>
  <si>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</si>
  <si>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</si>
  <si>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</si>
  <si>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</si>
  <si>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</si>
  <si>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</si>
  <si>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</si>
  <si>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</si>
  <si>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</si>
  <si>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</si>
  <si>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</si>
  <si>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</si>
  <si>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</si>
  <si>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</si>
  <si>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</si>
  <si>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</si>
  <si>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</si>
  <si>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</si>
  <si>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</si>
  <si>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</si>
  <si>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</si>
  <si>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</si>
  <si>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</si>
  <si>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</si>
  <si>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</si>
  <si>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</si>
  <si>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</si>
  <si>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</si>
  <si>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</si>
  <si>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</si>
  <si>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</si>
  <si>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</si>
  <si>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</si>
  <si>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</si>
  <si>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</si>
  <si>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</si>
  <si>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</si>
  <si>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</si>
  <si>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</si>
  <si>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</si>
  <si>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</si>
  <si>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</si>
  <si>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</si>
  <si>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</si>
  <si>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</si>
  <si>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</si>
  <si>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</si>
  <si>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</si>
  <si>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</si>
  <si>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</si>
  <si>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</si>
  <si>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</si>
  <si>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</si>
  <si>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</si>
  <si>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</si>
  <si>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</si>
  <si>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</si>
  <si>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</si>
  <si>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</si>
  <si>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</si>
  <si>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</si>
  <si>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</si>
  <si>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</si>
  <si>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</si>
  <si>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</si>
  <si>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</si>
  <si>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</si>
  <si>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</si>
  <si>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</si>
  <si>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</si>
  <si>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</si>
  <si>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</si>
  <si>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</si>
  <si>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</si>
  <si>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</si>
  <si>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</si>
  <si>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</si>
  <si>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</si>
  <si>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</si>
  <si>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</si>
  <si>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</si>
  <si>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</si>
  <si>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</si>
  <si>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</si>
  <si>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</si>
  <si>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</si>
  <si>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</si>
  <si>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</si>
  <si>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</si>
  <si>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</si>
  <si>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</si>
  <si>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</si>
  <si>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</si>
  <si>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</si>
  <si>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</si>
  <si>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</si>
  <si>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</si>
  <si>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</si>
  <si>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</si>
  <si>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</si>
  <si>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</si>
  <si>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</si>
  <si>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</si>
  <si>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b1170</t>
  </si>
  <si>
    <t>Г МАРИНОВ</t>
  </si>
  <si>
    <t>Н ДИМИТРОВ</t>
  </si>
  <si>
    <t>СВЕТЛА НИКОЛОВА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</si>
</sst>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Несебър</v>
      </c>
      <c r="C2" s="1670"/>
      <c r="D2" s="1671"/>
      <c r="E2" s="1019"/>
      <c r="F2" s="1020">
        <f>+OTCHET!H9</f>
        <v>0</v>
      </c>
      <c r="G2" s="1021" t="str">
        <f>+OTCHET!F12</f>
        <v>5206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1988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1987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1989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77540</v>
      </c>
      <c r="K51" s="1095"/>
      <c r="L51" s="1102">
        <f>+IF($P$2=33,$Q51,0)</f>
        <v>0</v>
      </c>
      <c r="M51" s="1095"/>
      <c r="N51" s="1132">
        <f>+ROUND(+G51+J51+L51,0)</f>
        <v>77540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77540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100</v>
      </c>
      <c r="J54" s="1120">
        <f>+IF(OR($P$2=98,$P$2=42,$P$2=96,$P$2=97),$Q54,0)</f>
        <v>34021</v>
      </c>
      <c r="K54" s="1095"/>
      <c r="L54" s="1120">
        <f>+IF($P$2=33,$Q54,0)</f>
        <v>0</v>
      </c>
      <c r="M54" s="1095"/>
      <c r="N54" s="1121">
        <f>+ROUND(+G54+J54+L54,0)</f>
        <v>34021</v>
      </c>
      <c r="O54" s="1097"/>
      <c r="P54" s="1119">
        <f>+ROUND(OTCHET!E187+OTCHET!E190,0)</f>
        <v>100</v>
      </c>
      <c r="Q54" s="1120">
        <f>+ROUND(OTCHET!L187+OTCHET!L190,0)</f>
        <v>34021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8523</v>
      </c>
      <c r="K55" s="1095"/>
      <c r="L55" s="1120">
        <f>+IF($P$2=33,$Q55,0)</f>
        <v>0</v>
      </c>
      <c r="M55" s="1095"/>
      <c r="N55" s="1121">
        <f>+ROUND(+G55+J55+L55,0)</f>
        <v>8523</v>
      </c>
      <c r="O55" s="1097"/>
      <c r="P55" s="1119">
        <f>+ROUND(OTCHET!E196+OTCHET!E204,0)</f>
        <v>0</v>
      </c>
      <c r="Q55" s="1120">
        <f>+ROUND(OTCHET!L196+OTCHET!L204,0)</f>
        <v>8523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100</v>
      </c>
      <c r="J56" s="1208">
        <f>+ROUND(+SUM(J51:J55),0)</f>
        <v>120084</v>
      </c>
      <c r="K56" s="1095"/>
      <c r="L56" s="1208">
        <f>+ROUND(+SUM(L51:L55),0)</f>
        <v>0</v>
      </c>
      <c r="M56" s="1095"/>
      <c r="N56" s="1209">
        <f>+ROUND(+SUM(N51:N55),0)</f>
        <v>120084</v>
      </c>
      <c r="O56" s="1097"/>
      <c r="P56" s="1207">
        <f>+ROUND(+SUM(P51:P55),0)</f>
        <v>100</v>
      </c>
      <c r="Q56" s="1208">
        <f>+ROUND(+SUM(Q51:Q55),0)</f>
        <v>120084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33180</v>
      </c>
      <c r="J59" s="1120">
        <f>+IF(OR($P$2=98,$P$2=42,$P$2=96,$P$2=97),$Q59,0)</f>
        <v>1954220</v>
      </c>
      <c r="K59" s="1095"/>
      <c r="L59" s="1120">
        <f>+IF($P$2=33,$Q59,0)</f>
        <v>0</v>
      </c>
      <c r="M59" s="1095"/>
      <c r="N59" s="1121">
        <f>+ROUND(+G59+J59+L59,0)</f>
        <v>1954220</v>
      </c>
      <c r="O59" s="1097"/>
      <c r="P59" s="1119">
        <f>+ROUND(+OTCHET!E275+OTCHET!E276,0)</f>
        <v>33180</v>
      </c>
      <c r="Q59" s="1120">
        <f>+ROUND(+OTCHET!L275+OTCHET!L276,0)</f>
        <v>1954220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33180</v>
      </c>
      <c r="J63" s="1208">
        <f>+ROUND(+SUM(J58:J61),0)</f>
        <v>1954220</v>
      </c>
      <c r="K63" s="1095"/>
      <c r="L63" s="1208">
        <f>+ROUND(+SUM(L58:L61),0)</f>
        <v>0</v>
      </c>
      <c r="M63" s="1095"/>
      <c r="N63" s="1209">
        <f>+ROUND(+SUM(N58:N61),0)</f>
        <v>1954220</v>
      </c>
      <c r="O63" s="1097"/>
      <c r="P63" s="1207">
        <f>+ROUND(+SUM(P58:P61),0)</f>
        <v>33180</v>
      </c>
      <c r="Q63" s="1208">
        <f>+ROUND(+SUM(Q58:Q61),0)</f>
        <v>1954220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33280</v>
      </c>
      <c r="J77" s="1233">
        <f>+ROUND(J56+J63+J67+J71+J75,0)</f>
        <v>2074304</v>
      </c>
      <c r="K77" s="1095"/>
      <c r="L77" s="1233">
        <f>+ROUND(L56+L63+L67+L71+L75,0)</f>
        <v>0</v>
      </c>
      <c r="M77" s="1095"/>
      <c r="N77" s="1234">
        <f>+ROUND(N56+N63+N67+N71+N75,0)</f>
        <v>2074304</v>
      </c>
      <c r="O77" s="1097"/>
      <c r="P77" s="1231">
        <f>+ROUND(P56+P63+P67+P71+P75,0)</f>
        <v>33280</v>
      </c>
      <c r="Q77" s="1232">
        <f>+ROUND(Q56+Q63+Q67+Q71+Q75,0)</f>
        <v>2074304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100</v>
      </c>
      <c r="J79" s="1108">
        <f>+IF(OR($P$2=98,$P$2=42,$P$2=96,$P$2=97),$Q79,0)</f>
        <v>107761</v>
      </c>
      <c r="K79" s="1095"/>
      <c r="L79" s="1108">
        <f>+IF($P$2=33,$Q79,0)</f>
        <v>0</v>
      </c>
      <c r="M79" s="1095"/>
      <c r="N79" s="1109">
        <f>+ROUND(+G79+J79+L79,0)</f>
        <v>107761</v>
      </c>
      <c r="O79" s="1097"/>
      <c r="P79" s="1107">
        <f>+ROUND(OTCHET!E419,0)</f>
        <v>100</v>
      </c>
      <c r="Q79" s="1108">
        <f>+ROUND(OTCHET!L419,0)</f>
        <v>107761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33180</v>
      </c>
      <c r="J80" s="1120">
        <f>+IF(OR($P$2=98,$P$2=42,$P$2=96,$P$2=97),$Q80,0)</f>
        <v>1957634</v>
      </c>
      <c r="K80" s="1095"/>
      <c r="L80" s="1120">
        <f>+IF($P$2=33,$Q80,0)</f>
        <v>0</v>
      </c>
      <c r="M80" s="1095"/>
      <c r="N80" s="1121">
        <f>+ROUND(+G80+J80+L80,0)</f>
        <v>1957634</v>
      </c>
      <c r="O80" s="1097"/>
      <c r="P80" s="1119">
        <f>+ROUND(OTCHET!E429,0)</f>
        <v>33180</v>
      </c>
      <c r="Q80" s="1120">
        <f>+ROUND(OTCHET!L429,0)</f>
        <v>1957634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33280</v>
      </c>
      <c r="J81" s="1242">
        <f>+ROUND(J79+J80,0)</f>
        <v>2065395</v>
      </c>
      <c r="K81" s="1095"/>
      <c r="L81" s="1242">
        <f>+ROUND(L79+L80,0)</f>
        <v>0</v>
      </c>
      <c r="M81" s="1095"/>
      <c r="N81" s="1243">
        <f>+ROUND(N79+N80,0)</f>
        <v>2065395</v>
      </c>
      <c r="O81" s="1097"/>
      <c r="P81" s="1241">
        <f>+ROUND(P79+P80,0)</f>
        <v>33280</v>
      </c>
      <c r="Q81" s="1242">
        <f>+ROUND(Q79+Q80,0)</f>
        <v>2065395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-8909</v>
      </c>
      <c r="K83" s="1095"/>
      <c r="L83" s="1255">
        <f>+ROUND(L48,0)-ROUND(L77,0)+ROUND(L81,0)</f>
        <v>0</v>
      </c>
      <c r="M83" s="1095"/>
      <c r="N83" s="1256">
        <f>+ROUND(N48,0)-ROUND(N77,0)+ROUND(N81,0)</f>
        <v>-8909</v>
      </c>
      <c r="O83" s="1257"/>
      <c r="P83" s="1254">
        <f>+ROUND(P48,0)-ROUND(P77,0)+ROUND(P81,0)</f>
        <v>0</v>
      </c>
      <c r="Q83" s="1255">
        <f>+ROUND(Q48,0)-ROUND(Q77,0)+ROUND(Q81,0)</f>
        <v>-8909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8909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8909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8909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8909</v>
      </c>
      <c r="K129" s="1095"/>
      <c r="L129" s="1108">
        <f>+IF($P$2=33,$Q129,0)</f>
        <v>0</v>
      </c>
      <c r="M129" s="1095"/>
      <c r="N129" s="1109">
        <f>+ROUND(+G129+J129+L129,0)</f>
        <v>8909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8909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-8909</v>
      </c>
      <c r="K132" s="1095"/>
      <c r="L132" s="1295">
        <f>+ROUND(+L131-L129-L130,0)</f>
        <v>0</v>
      </c>
      <c r="M132" s="1095"/>
      <c r="N132" s="1296">
        <f>+ROUND(+N131-N129-N130,0)</f>
        <v>-8909</v>
      </c>
      <c r="O132" s="1097"/>
      <c r="P132" s="1294">
        <f>+ROUND(+P131-P129-P130,0)</f>
        <v>0</v>
      </c>
      <c r="Q132" s="1295">
        <f>+ROUND(+Q131-Q129-Q130,0)</f>
        <v>-8909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2068</v>
      </c>
      <c r="F17" s="1745" t="s">
        <v>2069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33280</v>
      </c>
      <c r="F38" s="847">
        <f>F39+F43+F44+F46+SUM(F48:F52)+F55</f>
        <v>2074304</v>
      </c>
      <c r="G38" s="848">
        <f>G39+G43+G44+G46+SUM(G48:G52)+G55</f>
        <v>0</v>
      </c>
      <c r="H38" s="849">
        <f>H39+H43+H44+H46+SUM(H48:H52)+H55</f>
        <v>2074304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100</v>
      </c>
      <c r="F39" s="810">
        <f>SUM(F40:F42)</f>
        <v>42544</v>
      </c>
      <c r="G39" s="811">
        <f>SUM(G40:G42)</f>
        <v>0</v>
      </c>
      <c r="H39" s="812">
        <f>SUM(H40:H42)</f>
        <v>42544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100</v>
      </c>
      <c r="F40" s="873">
        <f aca="true" t="shared" si="1" ref="F40:F55">+G40+H40+I40</f>
        <v>34021</v>
      </c>
      <c r="G40" s="874">
        <f>OTCHET!I187</f>
        <v>0</v>
      </c>
      <c r="H40" s="875">
        <f>OTCHET!J187</f>
        <v>34021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8523</v>
      </c>
      <c r="G42" s="1638">
        <f>+OTCHET!I196+OTCHET!I204</f>
        <v>0</v>
      </c>
      <c r="H42" s="1639">
        <f>+OTCHET!J196+OTCHET!J204</f>
        <v>8523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77540</v>
      </c>
      <c r="G43" s="816">
        <f>+OTCHET!I205+OTCHET!I223+OTCHET!I271</f>
        <v>0</v>
      </c>
      <c r="H43" s="817">
        <f>+OTCHET!J205+OTCHET!J223+OTCHET!J271</f>
        <v>77540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33180</v>
      </c>
      <c r="F49" s="815">
        <f t="shared" si="1"/>
        <v>1954220</v>
      </c>
      <c r="G49" s="816">
        <f>OTCHET!I275+OTCHET!I276+OTCHET!I284+OTCHET!I287</f>
        <v>0</v>
      </c>
      <c r="H49" s="817">
        <f>OTCHET!J275+OTCHET!J276+OTCHET!J284+OTCHET!J287</f>
        <v>1954220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33280</v>
      </c>
      <c r="F56" s="892">
        <f>+F57+F58+F62</f>
        <v>2065395</v>
      </c>
      <c r="G56" s="893">
        <f>+G57+G58+G62</f>
        <v>0</v>
      </c>
      <c r="H56" s="894">
        <f>+H57+H58+H62</f>
        <v>2065395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33280</v>
      </c>
      <c r="F58" s="901">
        <f t="shared" si="2"/>
        <v>2065395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2065395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33180</v>
      </c>
      <c r="F59" s="905">
        <f t="shared" si="2"/>
        <v>1957634</v>
      </c>
      <c r="G59" s="906">
        <f>+OTCHET!I422+OTCHET!I423+OTCHET!I424+OTCHET!I425+OTCHET!I426</f>
        <v>0</v>
      </c>
      <c r="H59" s="907">
        <f>+OTCHET!J422+OTCHET!J423+OTCHET!J424+OTCHET!J425+OTCHET!J426</f>
        <v>1957634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-8909</v>
      </c>
      <c r="G64" s="928">
        <f>+G22-G38+G56-G63</f>
        <v>0</v>
      </c>
      <c r="H64" s="929">
        <f>+H22-H38+H56-H63</f>
        <v>-8909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8909</v>
      </c>
      <c r="G66" s="938">
        <f>SUM(+G68+G76+G77+G84+G85+G86+G89+G90+G91+G92+G93+G94+G95)</f>
        <v>0</v>
      </c>
      <c r="H66" s="939">
        <f>SUM(+H68+H76+H77+H84+H85+H86+H89+H90+H91+H92+H93+H94+H95)</f>
        <v>8909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8909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8909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СВЕТЛА НИКОЛОВА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Г МАРИНОВ</v>
      </c>
      <c r="F114" s="1748"/>
      <c r="G114" s="1002"/>
      <c r="H114" s="689"/>
      <c r="I114" s="1374" t="str">
        <f>+OTCHET!G603</f>
        <v>Н ДИМИТРОВ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abSelected="1" zoomScale="75" zoomScaleNormal="75" zoomScaleSheetLayoutView="85" workbookViewId="0" topLeftCell="B584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1691</v>
      </c>
      <c r="C9" s="1769"/>
      <c r="D9" s="1770"/>
      <c r="E9" s="115">
        <v>44197</v>
      </c>
      <c r="F9" s="116">
        <v>44469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Несебър</v>
      </c>
      <c r="C12" s="1772"/>
      <c r="D12" s="1773"/>
      <c r="E12" s="118" t="s">
        <v>957</v>
      </c>
      <c r="F12" s="1585" t="s">
        <v>1370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2052</v>
      </c>
      <c r="F19" s="1750"/>
      <c r="G19" s="1750"/>
      <c r="H19" s="1751"/>
      <c r="I19" s="1755" t="s">
        <v>2053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Несебър</v>
      </c>
      <c r="C176" s="1781"/>
      <c r="D176" s="1782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Несебър</v>
      </c>
      <c r="C179" s="1772"/>
      <c r="D179" s="1773"/>
      <c r="E179" s="231" t="s">
        <v>885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2054</v>
      </c>
      <c r="F183" s="1750"/>
      <c r="G183" s="1750"/>
      <c r="H183" s="1751"/>
      <c r="I183" s="1758" t="s">
        <v>2055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100</v>
      </c>
      <c r="F187" s="274">
        <f t="shared" si="41"/>
        <v>100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34021</v>
      </c>
      <c r="K187" s="276">
        <f t="shared" si="41"/>
        <v>0</v>
      </c>
      <c r="L187" s="273">
        <f t="shared" si="41"/>
        <v>34021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100</v>
      </c>
      <c r="F188" s="282">
        <f t="shared" si="43"/>
        <v>100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34021</v>
      </c>
      <c r="K188" s="284">
        <f t="shared" si="43"/>
        <v>0</v>
      </c>
      <c r="L188" s="281">
        <f t="shared" si="43"/>
        <v>34021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8523</v>
      </c>
      <c r="K196" s="276">
        <f t="shared" si="46"/>
        <v>0</v>
      </c>
      <c r="L196" s="273">
        <f t="shared" si="46"/>
        <v>8523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5170</v>
      </c>
      <c r="K197" s="284">
        <f t="shared" si="47"/>
        <v>0</v>
      </c>
      <c r="L197" s="281">
        <f t="shared" si="47"/>
        <v>5170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2298</v>
      </c>
      <c r="K200" s="298">
        <f t="shared" si="47"/>
        <v>0</v>
      </c>
      <c r="L200" s="295">
        <f t="shared" si="47"/>
        <v>2298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1055</v>
      </c>
      <c r="K201" s="298">
        <f t="shared" si="47"/>
        <v>0</v>
      </c>
      <c r="L201" s="295">
        <f t="shared" si="47"/>
        <v>1055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77540</v>
      </c>
      <c r="K205" s="276">
        <f t="shared" si="48"/>
        <v>0</v>
      </c>
      <c r="L205" s="310">
        <f t="shared" si="48"/>
        <v>77540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77540</v>
      </c>
      <c r="K213" s="329">
        <f t="shared" si="49"/>
        <v>0</v>
      </c>
      <c r="L213" s="326">
        <f t="shared" si="49"/>
        <v>77540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33180</v>
      </c>
      <c r="F276" s="274">
        <f t="shared" si="68"/>
        <v>0</v>
      </c>
      <c r="G276" s="275">
        <f t="shared" si="68"/>
        <v>33180</v>
      </c>
      <c r="H276" s="276">
        <f t="shared" si="68"/>
        <v>0</v>
      </c>
      <c r="I276" s="274">
        <f t="shared" si="68"/>
        <v>0</v>
      </c>
      <c r="J276" s="275">
        <f t="shared" si="68"/>
        <v>1954220</v>
      </c>
      <c r="K276" s="276">
        <f t="shared" si="68"/>
        <v>0</v>
      </c>
      <c r="L276" s="310">
        <f t="shared" si="68"/>
        <v>1954220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33180</v>
      </c>
      <c r="F277" s="282">
        <f t="shared" si="69"/>
        <v>0</v>
      </c>
      <c r="G277" s="283">
        <f t="shared" si="69"/>
        <v>33180</v>
      </c>
      <c r="H277" s="284">
        <f t="shared" si="69"/>
        <v>0</v>
      </c>
      <c r="I277" s="282">
        <f t="shared" si="69"/>
        <v>0</v>
      </c>
      <c r="J277" s="283">
        <f t="shared" si="69"/>
        <v>80593</v>
      </c>
      <c r="K277" s="284">
        <f t="shared" si="69"/>
        <v>0</v>
      </c>
      <c r="L277" s="281">
        <f t="shared" si="69"/>
        <v>80593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102210</v>
      </c>
      <c r="K279" s="298">
        <f t="shared" si="69"/>
        <v>0</v>
      </c>
      <c r="L279" s="295">
        <f t="shared" si="69"/>
        <v>102210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1771417</v>
      </c>
      <c r="K282" s="298">
        <f t="shared" si="69"/>
        <v>0</v>
      </c>
      <c r="L282" s="295">
        <f t="shared" si="69"/>
        <v>1771417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33280</v>
      </c>
      <c r="F301" s="396">
        <f t="shared" si="77"/>
        <v>100</v>
      </c>
      <c r="G301" s="397">
        <f t="shared" si="77"/>
        <v>33180</v>
      </c>
      <c r="H301" s="398">
        <f t="shared" si="77"/>
        <v>0</v>
      </c>
      <c r="I301" s="396">
        <f t="shared" si="77"/>
        <v>0</v>
      </c>
      <c r="J301" s="397">
        <f t="shared" si="77"/>
        <v>2074304</v>
      </c>
      <c r="K301" s="398">
        <f t="shared" si="77"/>
        <v>0</v>
      </c>
      <c r="L301" s="395">
        <f t="shared" si="77"/>
        <v>2074304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Несебър</v>
      </c>
      <c r="C350" s="1781"/>
      <c r="D350" s="1782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Несебър</v>
      </c>
      <c r="C353" s="1772"/>
      <c r="D353" s="1773"/>
      <c r="E353" s="410" t="s">
        <v>885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2056</v>
      </c>
      <c r="F357" s="1762"/>
      <c r="G357" s="1762"/>
      <c r="H357" s="1763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17960</v>
      </c>
      <c r="K396" s="445">
        <f>SUM(K397:K398)</f>
        <v>0</v>
      </c>
      <c r="L396" s="1378">
        <f t="shared" si="88"/>
        <v>17960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17960</v>
      </c>
      <c r="K397" s="154">
        <v>0</v>
      </c>
      <c r="L397" s="1379">
        <f>I397+J397+K397</f>
        <v>17960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100</v>
      </c>
      <c r="F399" s="459">
        <f t="shared" si="89"/>
        <v>100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89801</v>
      </c>
      <c r="K399" s="445">
        <f>SUM(K400:K401)</f>
        <v>0</v>
      </c>
      <c r="L399" s="1378">
        <f t="shared" si="89"/>
        <v>89801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100</v>
      </c>
      <c r="F400" s="158">
        <v>100</v>
      </c>
      <c r="G400" s="159"/>
      <c r="H400" s="154">
        <v>0</v>
      </c>
      <c r="I400" s="158">
        <v>0</v>
      </c>
      <c r="J400" s="159">
        <v>89801</v>
      </c>
      <c r="K400" s="154">
        <v>0</v>
      </c>
      <c r="L400" s="1379">
        <f>I400+J400+K400</f>
        <v>89801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100</v>
      </c>
      <c r="F419" s="495">
        <f t="shared" si="95"/>
        <v>100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107761</v>
      </c>
      <c r="K419" s="515">
        <f>SUM(K361,K375,K383,K388,K391,K396,K399,K402,K405,K406,K409,K412)</f>
        <v>0</v>
      </c>
      <c r="L419" s="512">
        <f t="shared" si="95"/>
        <v>107761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33180</v>
      </c>
      <c r="F424" s="483"/>
      <c r="G424" s="484">
        <v>33180</v>
      </c>
      <c r="H424" s="1474">
        <v>0</v>
      </c>
      <c r="I424" s="483"/>
      <c r="J424" s="484">
        <v>1957634</v>
      </c>
      <c r="K424" s="1474">
        <v>0</v>
      </c>
      <c r="L424" s="1378">
        <f>I424+J424+K424</f>
        <v>1957634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33180</v>
      </c>
      <c r="F429" s="513">
        <f t="shared" si="97"/>
        <v>0</v>
      </c>
      <c r="G429" s="514">
        <f t="shared" si="97"/>
        <v>33180</v>
      </c>
      <c r="H429" s="515">
        <f>SUM(H422,H423,H424,H425,H426)</f>
        <v>0</v>
      </c>
      <c r="I429" s="513">
        <f t="shared" si="97"/>
        <v>0</v>
      </c>
      <c r="J429" s="514">
        <f t="shared" si="97"/>
        <v>1957634</v>
      </c>
      <c r="K429" s="515">
        <f t="shared" si="97"/>
        <v>0</v>
      </c>
      <c r="L429" s="512">
        <f t="shared" si="97"/>
        <v>1957634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Несебър</v>
      </c>
      <c r="C435" s="1781"/>
      <c r="D435" s="1782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Несебър</v>
      </c>
      <c r="C438" s="1772"/>
      <c r="D438" s="1773"/>
      <c r="E438" s="410" t="s">
        <v>885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2058</v>
      </c>
      <c r="F442" s="1750"/>
      <c r="G442" s="1750"/>
      <c r="H442" s="1751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-8909</v>
      </c>
      <c r="K445" s="548">
        <f t="shared" si="99"/>
        <v>0</v>
      </c>
      <c r="L445" s="549">
        <f t="shared" si="99"/>
        <v>-8909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8909</v>
      </c>
      <c r="K446" s="555">
        <f t="shared" si="100"/>
        <v>0</v>
      </c>
      <c r="L446" s="556">
        <f>+L597</f>
        <v>8909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Несебър</v>
      </c>
      <c r="C451" s="1781"/>
      <c r="D451" s="1782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Несебър</v>
      </c>
      <c r="C454" s="1772"/>
      <c r="D454" s="1773"/>
      <c r="E454" s="410" t="s">
        <v>885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2060</v>
      </c>
      <c r="F458" s="1753"/>
      <c r="G458" s="1753"/>
      <c r="H458" s="1754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1950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8909</v>
      </c>
      <c r="K566" s="581">
        <f t="shared" si="128"/>
        <v>0</v>
      </c>
      <c r="L566" s="578">
        <f t="shared" si="128"/>
        <v>8909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8909</v>
      </c>
      <c r="K567" s="584">
        <v>0</v>
      </c>
      <c r="L567" s="1379">
        <f t="shared" si="116"/>
        <v>8909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0</v>
      </c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8909</v>
      </c>
      <c r="K597" s="666">
        <f t="shared" si="133"/>
        <v>0</v>
      </c>
      <c r="L597" s="662">
        <f t="shared" si="133"/>
        <v>8909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 t="s">
        <v>2075</v>
      </c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2077</v>
      </c>
      <c r="E603" s="671"/>
      <c r="F603" s="218" t="s">
        <v>874</v>
      </c>
      <c r="G603" s="1822" t="s">
        <v>2076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10" t="str">
        <f>$B$7</f>
        <v>ОТЧЕТНИ ДАННИ ПО ЕБК ЗА СМЕТКИТЕ ЗА СРЕДСТВАТА ОТ ЕВРОПЕЙСКИЯ СЪЮЗ - РА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0" t="str">
        <f>$B$9</f>
        <v>Несебър</v>
      </c>
      <c r="C623" s="1781"/>
      <c r="D623" s="1782"/>
      <c r="E623" s="115">
        <f>$E$9</f>
        <v>44197</v>
      </c>
      <c r="F623" s="226">
        <f>$F$9</f>
        <v>44469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Несебър</v>
      </c>
      <c r="C626" s="1844"/>
      <c r="D626" s="1845"/>
      <c r="E626" s="410" t="s">
        <v>885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6.5" thickBot="1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749" t="s">
        <v>2071</v>
      </c>
      <c r="F630" s="1750"/>
      <c r="G630" s="1750"/>
      <c r="H630" s="1751"/>
      <c r="I630" s="1758" t="s">
        <v>2072</v>
      </c>
      <c r="J630" s="1759"/>
      <c r="K630" s="1759"/>
      <c r="L630" s="1760"/>
      <c r="M630" s="7">
        <f>(IF($E752&lt;&gt;0,$M$2,IF($L752&lt;&gt;0,$M$2,"")))</f>
        <v>1</v>
      </c>
    </row>
    <row r="631" spans="2:13" ht="57" thickBot="1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2070</v>
      </c>
      <c r="C634" s="1458">
        <f>VLOOKUP(D635,EBK_DEIN2,2,FALSE)</f>
        <v>6629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6629</v>
      </c>
      <c r="D635" s="1452" t="s">
        <v>483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8" t="s">
        <v>739</v>
      </c>
      <c r="D637" s="1779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6910</v>
      </c>
      <c r="K637" s="276">
        <f t="shared" si="134"/>
        <v>0</v>
      </c>
      <c r="L637" s="273">
        <f t="shared" si="134"/>
        <v>6910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>
        <v>0</v>
      </c>
      <c r="G638" s="153"/>
      <c r="H638" s="1418"/>
      <c r="I638" s="152"/>
      <c r="J638" s="153">
        <v>6910</v>
      </c>
      <c r="K638" s="1418"/>
      <c r="L638" s="281">
        <f>I638+J638+K638</f>
        <v>6910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4" t="s">
        <v>742</v>
      </c>
      <c r="D640" s="177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6" t="s">
        <v>192</v>
      </c>
      <c r="D646" s="177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1327</v>
      </c>
      <c r="K646" s="276">
        <f t="shared" si="137"/>
        <v>0</v>
      </c>
      <c r="L646" s="273">
        <f t="shared" si="137"/>
        <v>1327</v>
      </c>
      <c r="M646" s="12">
        <f t="shared" si="135"/>
        <v>1</v>
      </c>
      <c r="N646" s="13"/>
    </row>
    <row r="647" spans="2:14" ht="31.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>
        <v>910</v>
      </c>
      <c r="K647" s="1418"/>
      <c r="L647" s="281">
        <f aca="true" t="shared" si="139" ref="L647:L654">I647+J647+K647</f>
        <v>910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>
        <v>332</v>
      </c>
      <c r="K650" s="1420"/>
      <c r="L650" s="295">
        <f t="shared" si="139"/>
        <v>332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>
        <v>85</v>
      </c>
      <c r="K651" s="1420"/>
      <c r="L651" s="295">
        <f t="shared" si="139"/>
        <v>85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7" t="s">
        <v>197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4" t="s">
        <v>198</v>
      </c>
      <c r="D655" s="177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77540</v>
      </c>
      <c r="K655" s="276">
        <f t="shared" si="140"/>
        <v>0</v>
      </c>
      <c r="L655" s="310">
        <f t="shared" si="140"/>
        <v>77540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>
        <v>77540</v>
      </c>
      <c r="K663" s="1425"/>
      <c r="L663" s="326">
        <f t="shared" si="142"/>
        <v>77540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5" t="s">
        <v>269</v>
      </c>
      <c r="D673" s="1786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5" t="s">
        <v>717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5" t="s">
        <v>217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5" t="s">
        <v>219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91" t="s">
        <v>220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91" t="s">
        <v>221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91" t="s">
        <v>1656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5" t="s">
        <v>222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5" t="s">
        <v>231</v>
      </c>
      <c r="D705" s="178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5" t="s">
        <v>232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5" t="s">
        <v>233</v>
      </c>
      <c r="D707" s="178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5" t="s">
        <v>234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5" t="s">
        <v>1657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5" t="s">
        <v>1654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5" t="s">
        <v>1655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91" t="s">
        <v>244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5" t="s">
        <v>270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9" t="s">
        <v>245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9" t="s">
        <v>246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9" t="s">
        <v>619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9" t="s">
        <v>681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5" t="s">
        <v>682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909</v>
      </c>
      <c r="D743" s="179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95" t="s">
        <v>690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95" t="s">
        <v>690</v>
      </c>
      <c r="D748" s="179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6.5" thickBot="1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85777</v>
      </c>
      <c r="K752" s="398">
        <f t="shared" si="169"/>
        <v>0</v>
      </c>
      <c r="L752" s="395">
        <f t="shared" si="169"/>
        <v>85777</v>
      </c>
      <c r="M752" s="12">
        <f t="shared" si="166"/>
        <v>1</v>
      </c>
      <c r="N752" s="73" t="str">
        <f>LEFT(C634,1)</f>
        <v>6</v>
      </c>
    </row>
    <row r="753" spans="2:13" ht="16.5" thickTop="1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10" t="str">
        <f>$B$7</f>
        <v>ОТЧЕТНИ ДАННИ ПО ЕБК ЗА СМЕТКИТЕ ЗА СРЕДСТВАТА ОТ ЕВРОПЕЙСКИЯ СЪЮЗ - РА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0" t="str">
        <f>$B$9</f>
        <v>Несебър</v>
      </c>
      <c r="C761" s="1781"/>
      <c r="D761" s="1782"/>
      <c r="E761" s="115">
        <f>$E$9</f>
        <v>44197</v>
      </c>
      <c r="F761" s="226">
        <f>$F$9</f>
        <v>44469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3" t="str">
        <f>$B$12</f>
        <v>Несебър</v>
      </c>
      <c r="C764" s="1844"/>
      <c r="D764" s="1845"/>
      <c r="E764" s="410" t="s">
        <v>885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886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6.5" thickBot="1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708</v>
      </c>
      <c r="E768" s="1749" t="s">
        <v>2071</v>
      </c>
      <c r="F768" s="1750"/>
      <c r="G768" s="1750"/>
      <c r="H768" s="1751"/>
      <c r="I768" s="1758" t="s">
        <v>2072</v>
      </c>
      <c r="J768" s="1759"/>
      <c r="K768" s="1759"/>
      <c r="L768" s="1760"/>
      <c r="M768" s="7">
        <f>(IF($E890&lt;&gt;0,$M$2,IF($L890&lt;&gt;0,$M$2,"")))</f>
        <v>1</v>
      </c>
    </row>
    <row r="769" spans="2:13" ht="57" thickBot="1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668" t="s">
        <v>2070</v>
      </c>
      <c r="C772" s="1458">
        <f>VLOOKUP(D773,EBK_DEIN2,2,FALSE)</f>
        <v>7732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6">
        <f>+C772</f>
        <v>7732</v>
      </c>
      <c r="D773" s="1452" t="s">
        <v>493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778" t="s">
        <v>739</v>
      </c>
      <c r="D775" s="1779"/>
      <c r="E775" s="273">
        <f aca="true" t="shared" si="170" ref="E775:L775">SUM(E776:E777)</f>
        <v>100</v>
      </c>
      <c r="F775" s="274">
        <f t="shared" si="170"/>
        <v>100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12249</v>
      </c>
      <c r="K775" s="276">
        <f t="shared" si="170"/>
        <v>0</v>
      </c>
      <c r="L775" s="273">
        <f t="shared" si="170"/>
        <v>12249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100</v>
      </c>
      <c r="F776" s="152">
        <v>100</v>
      </c>
      <c r="G776" s="153"/>
      <c r="H776" s="1418"/>
      <c r="I776" s="152">
        <v>0</v>
      </c>
      <c r="J776" s="153">
        <v>12249</v>
      </c>
      <c r="K776" s="1418"/>
      <c r="L776" s="281">
        <f>I776+J776+K776</f>
        <v>12249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4" t="s">
        <v>742</v>
      </c>
      <c r="D778" s="1775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6" t="s">
        <v>192</v>
      </c>
      <c r="D784" s="1777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3027</v>
      </c>
      <c r="K784" s="276">
        <f t="shared" si="173"/>
        <v>0</v>
      </c>
      <c r="L784" s="273">
        <f t="shared" si="173"/>
        <v>3027</v>
      </c>
      <c r="M784" s="12">
        <f t="shared" si="171"/>
        <v>1</v>
      </c>
      <c r="N784" s="13"/>
    </row>
    <row r="785" spans="2:14" ht="31.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2077</v>
      </c>
      <c r="K785" s="1418"/>
      <c r="L785" s="281">
        <f aca="true" t="shared" si="175" ref="L785:L792">I785+J785+K785</f>
        <v>2077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904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866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20"/>
      <c r="I788" s="158"/>
      <c r="J788" s="159">
        <v>744</v>
      </c>
      <c r="K788" s="1420"/>
      <c r="L788" s="295">
        <f t="shared" si="175"/>
        <v>744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20"/>
      <c r="I789" s="158"/>
      <c r="J789" s="159">
        <v>206</v>
      </c>
      <c r="K789" s="1420"/>
      <c r="L789" s="295">
        <f t="shared" si="175"/>
        <v>206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868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7" t="s">
        <v>197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4" t="s">
        <v>198</v>
      </c>
      <c r="D793" s="1775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869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796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905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5" t="s">
        <v>269</v>
      </c>
      <c r="D811" s="178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5" t="s">
        <v>717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5" t="s">
        <v>217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5" t="s">
        <v>219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91" t="s">
        <v>220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91" t="s">
        <v>221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91" t="s">
        <v>1656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5" t="s">
        <v>222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1948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1967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1998</v>
      </c>
      <c r="D837" s="1480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711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1653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2051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5" t="s">
        <v>231</v>
      </c>
      <c r="D843" s="1786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5" t="s">
        <v>232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5" t="s">
        <v>233</v>
      </c>
      <c r="D845" s="1786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5" t="s">
        <v>234</v>
      </c>
      <c r="D846" s="178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5" t="s">
        <v>1657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5" t="s">
        <v>1654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5" t="s">
        <v>1655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91" t="s">
        <v>244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5" t="s">
        <v>270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9" t="s">
        <v>245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9" t="s">
        <v>246</v>
      </c>
      <c r="D864" s="1790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149623</v>
      </c>
      <c r="K864" s="276">
        <f t="shared" si="199"/>
        <v>0</v>
      </c>
      <c r="L864" s="310">
        <f t="shared" si="199"/>
        <v>149623</v>
      </c>
      <c r="M864" s="12">
        <f t="shared" si="191"/>
        <v>1</v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>
        <v>47413</v>
      </c>
      <c r="K865" s="1418"/>
      <c r="L865" s="281">
        <f aca="true" t="shared" si="201" ref="L865:L871">I865+J865+K865</f>
        <v>47413</v>
      </c>
      <c r="M865" s="12">
        <f t="shared" si="191"/>
        <v>1</v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>
        <v>102210</v>
      </c>
      <c r="K867" s="1420"/>
      <c r="L867" s="295">
        <f t="shared" si="201"/>
        <v>102210</v>
      </c>
      <c r="M867" s="12">
        <f t="shared" si="191"/>
        <v>1</v>
      </c>
      <c r="N867" s="13"/>
    </row>
    <row r="868" spans="2:14" ht="15.75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9" t="s">
        <v>619</v>
      </c>
      <c r="D872" s="179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9" t="s">
        <v>681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5" t="s">
        <v>682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909</v>
      </c>
      <c r="D881" s="1794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795" t="s">
        <v>690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795" t="s">
        <v>690</v>
      </c>
      <c r="D886" s="179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6.5" thickBot="1">
      <c r="B890" s="1463"/>
      <c r="C890" s="393" t="s">
        <v>736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100</v>
      </c>
      <c r="F890" s="396">
        <f t="shared" si="205"/>
        <v>100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164899</v>
      </c>
      <c r="K890" s="398">
        <f t="shared" si="205"/>
        <v>0</v>
      </c>
      <c r="L890" s="395">
        <f t="shared" si="205"/>
        <v>164899</v>
      </c>
      <c r="M890" s="12">
        <f t="shared" si="202"/>
        <v>1</v>
      </c>
      <c r="N890" s="73" t="str">
        <f>LEFT(C772,1)</f>
        <v>7</v>
      </c>
    </row>
    <row r="891" spans="2:13" ht="16.5" thickTop="1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.75">
      <c r="B897" s="1810" t="str">
        <f>$B$7</f>
        <v>ОТЧЕТНИ ДАННИ ПО ЕБК ЗА СМЕТКИТЕ ЗА СРЕДСТВАТА ОТ ЕВРОПЕЙСКИЯ СЪЮЗ - РА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.75">
      <c r="B898" s="228"/>
      <c r="C898" s="391"/>
      <c r="D898" s="400"/>
      <c r="E898" s="406" t="s">
        <v>461</v>
      </c>
      <c r="F898" s="406" t="s">
        <v>830</v>
      </c>
      <c r="G898" s="237"/>
      <c r="H898" s="1362" t="s">
        <v>1247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8.75">
      <c r="B899" s="1780" t="str">
        <f>$B$9</f>
        <v>Несебър</v>
      </c>
      <c r="C899" s="1781"/>
      <c r="D899" s="1782"/>
      <c r="E899" s="115">
        <f>$E$9</f>
        <v>44197</v>
      </c>
      <c r="F899" s="226">
        <f>$F$9</f>
        <v>44469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9.5">
      <c r="B902" s="1843" t="str">
        <f>$B$12</f>
        <v>Несебър</v>
      </c>
      <c r="C902" s="1844"/>
      <c r="D902" s="1845"/>
      <c r="E902" s="410" t="s">
        <v>885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9.5">
      <c r="B904" s="236"/>
      <c r="C904" s="237"/>
      <c r="D904" s="124" t="s">
        <v>886</v>
      </c>
      <c r="E904" s="238">
        <f>$E$15</f>
        <v>42</v>
      </c>
      <c r="F904" s="414" t="str">
        <f>$F$15</f>
        <v>СЕС - РА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6.5" thickBot="1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</row>
    <row r="906" spans="2:13" ht="18.75">
      <c r="B906" s="247"/>
      <c r="C906" s="248"/>
      <c r="D906" s="249" t="s">
        <v>708</v>
      </c>
      <c r="E906" s="1749" t="s">
        <v>2071</v>
      </c>
      <c r="F906" s="1750"/>
      <c r="G906" s="1750"/>
      <c r="H906" s="1751"/>
      <c r="I906" s="1758" t="s">
        <v>2072</v>
      </c>
      <c r="J906" s="1759"/>
      <c r="K906" s="1759"/>
      <c r="L906" s="1760"/>
      <c r="M906" s="7">
        <f>(IF($E1028&lt;&gt;0,$M$2,IF($L1028&lt;&gt;0,$M$2,"")))</f>
        <v>1</v>
      </c>
    </row>
    <row r="907" spans="2:13" ht="57" thickBot="1">
      <c r="B907" s="250" t="s">
        <v>62</v>
      </c>
      <c r="C907" s="251" t="s">
        <v>463</v>
      </c>
      <c r="D907" s="252" t="s">
        <v>709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.75">
      <c r="B908" s="258"/>
      <c r="C908" s="259"/>
      <c r="D908" s="260" t="s">
        <v>738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.75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.75">
      <c r="B910" s="1668" t="s">
        <v>2070</v>
      </c>
      <c r="C910" s="1458">
        <f>VLOOKUP(D911,EBK_DEIN2,2,FALSE)</f>
        <v>7740</v>
      </c>
      <c r="D910" s="1457" t="s">
        <v>787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31.5">
      <c r="B911" s="1450"/>
      <c r="C911" s="1586">
        <f>+C910</f>
        <v>7740</v>
      </c>
      <c r="D911" s="1452" t="s">
        <v>500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.75">
      <c r="B912" s="1455"/>
      <c r="C912" s="1453"/>
      <c r="D912" s="1456" t="s">
        <v>710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.75">
      <c r="B913" s="272">
        <v>100</v>
      </c>
      <c r="C913" s="1778" t="s">
        <v>739</v>
      </c>
      <c r="D913" s="1779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740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741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.75">
      <c r="B916" s="272">
        <v>200</v>
      </c>
      <c r="C916" s="1774" t="s">
        <v>742</v>
      </c>
      <c r="D916" s="1775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743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744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31.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.75">
      <c r="B922" s="272">
        <v>500</v>
      </c>
      <c r="C922" s="1776" t="s">
        <v>192</v>
      </c>
      <c r="D922" s="177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31.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904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866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.75">
      <c r="B928" s="291"/>
      <c r="C928" s="304">
        <v>588</v>
      </c>
      <c r="D928" s="305" t="s">
        <v>868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.75">
      <c r="B930" s="272">
        <v>800</v>
      </c>
      <c r="C930" s="1787" t="s">
        <v>197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.75">
      <c r="B931" s="272">
        <v>1000</v>
      </c>
      <c r="C931" s="1774" t="s">
        <v>198</v>
      </c>
      <c r="D931" s="1775"/>
      <c r="E931" s="310">
        <f aca="true" t="shared" si="212" ref="E931:L931">SUM(E932:E948)</f>
        <v>0</v>
      </c>
      <c r="F931" s="274">
        <f t="shared" si="212"/>
        <v>0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</c>
      <c r="N931" s="13"/>
    </row>
    <row r="932" spans="2:14" ht="15.75">
      <c r="B932" s="292"/>
      <c r="C932" s="279">
        <v>1011</v>
      </c>
      <c r="D932" s="311" t="s">
        <v>199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.75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.7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.7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.75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.7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205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.75">
      <c r="B939" s="292"/>
      <c r="C939" s="324">
        <v>1030</v>
      </c>
      <c r="D939" s="325" t="s">
        <v>206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207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869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209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796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210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905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.75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.75">
      <c r="B948" s="292"/>
      <c r="C948" s="285">
        <v>1098</v>
      </c>
      <c r="D948" s="339" t="s">
        <v>211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.75">
      <c r="B949" s="272">
        <v>1900</v>
      </c>
      <c r="C949" s="1785" t="s">
        <v>269</v>
      </c>
      <c r="D949" s="178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906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907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908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.75">
      <c r="B953" s="272">
        <v>2100</v>
      </c>
      <c r="C953" s="1785" t="s">
        <v>717</v>
      </c>
      <c r="D953" s="178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.75">
      <c r="B959" s="272">
        <v>2200</v>
      </c>
      <c r="C959" s="1785" t="s">
        <v>217</v>
      </c>
      <c r="D959" s="178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303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.75">
      <c r="B962" s="272">
        <v>2500</v>
      </c>
      <c r="C962" s="1785" t="s">
        <v>219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.75">
      <c r="B963" s="272">
        <v>2600</v>
      </c>
      <c r="C963" s="1791" t="s">
        <v>220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.75">
      <c r="B964" s="272">
        <v>2700</v>
      </c>
      <c r="C964" s="1791" t="s">
        <v>221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.75">
      <c r="B965" s="272">
        <v>2800</v>
      </c>
      <c r="C965" s="1791" t="s">
        <v>1656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.75">
      <c r="B966" s="272">
        <v>2900</v>
      </c>
      <c r="C966" s="1785" t="s">
        <v>222</v>
      </c>
      <c r="D966" s="178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1948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1.5">
      <c r="B969" s="346"/>
      <c r="C969" s="324">
        <v>2969</v>
      </c>
      <c r="D969" s="348" t="s">
        <v>224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1.5">
      <c r="B970" s="346"/>
      <c r="C970" s="349">
        <v>2970</v>
      </c>
      <c r="D970" s="350" t="s">
        <v>225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226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1967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227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.75">
      <c r="B975" s="272">
        <v>3300</v>
      </c>
      <c r="C975" s="358" t="s">
        <v>1998</v>
      </c>
      <c r="D975" s="1480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.7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.75">
      <c r="B977" s="291"/>
      <c r="C977" s="293">
        <v>3302</v>
      </c>
      <c r="D977" s="360" t="s">
        <v>711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230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1.5">
      <c r="B979" s="291"/>
      <c r="C979" s="285">
        <v>3306</v>
      </c>
      <c r="D979" s="361" t="s">
        <v>1653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.75">
      <c r="B980" s="291"/>
      <c r="C980" s="285">
        <v>3307</v>
      </c>
      <c r="D980" s="361" t="s">
        <v>2051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.75">
      <c r="B981" s="272">
        <v>3900</v>
      </c>
      <c r="C981" s="1785" t="s">
        <v>231</v>
      </c>
      <c r="D981" s="1786"/>
      <c r="E981" s="310">
        <f t="shared" si="225"/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 t="shared" si="226"/>
        <v>0</v>
      </c>
      <c r="M981" s="12">
        <f t="shared" si="227"/>
      </c>
      <c r="N981" s="13"/>
    </row>
    <row r="982" spans="2:14" ht="15.75">
      <c r="B982" s="272">
        <v>4000</v>
      </c>
      <c r="C982" s="1785" t="s">
        <v>232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.75">
      <c r="B983" s="272">
        <v>4100</v>
      </c>
      <c r="C983" s="1785" t="s">
        <v>233</v>
      </c>
      <c r="D983" s="1786"/>
      <c r="E983" s="310">
        <f t="shared" si="225"/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 t="shared" si="226"/>
        <v>0</v>
      </c>
      <c r="M983" s="12">
        <f t="shared" si="227"/>
      </c>
      <c r="N983" s="13"/>
    </row>
    <row r="984" spans="2:14" ht="15.75">
      <c r="B984" s="272">
        <v>4200</v>
      </c>
      <c r="C984" s="1785" t="s">
        <v>234</v>
      </c>
      <c r="D984" s="178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.75">
      <c r="B991" s="272">
        <v>4300</v>
      </c>
      <c r="C991" s="1785" t="s">
        <v>1657</v>
      </c>
      <c r="D991" s="178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.7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.75">
      <c r="B995" s="272">
        <v>4400</v>
      </c>
      <c r="C995" s="1785" t="s">
        <v>1654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.75">
      <c r="B996" s="272">
        <v>4500</v>
      </c>
      <c r="C996" s="1785" t="s">
        <v>1655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.75">
      <c r="B997" s="272">
        <v>4600</v>
      </c>
      <c r="C997" s="1791" t="s">
        <v>244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.75">
      <c r="B998" s="272">
        <v>4900</v>
      </c>
      <c r="C998" s="1785" t="s">
        <v>270</v>
      </c>
      <c r="D998" s="178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.75">
      <c r="B1001" s="365">
        <v>5100</v>
      </c>
      <c r="C1001" s="1789" t="s">
        <v>245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.75">
      <c r="B1002" s="365">
        <v>5200</v>
      </c>
      <c r="C1002" s="1789" t="s">
        <v>246</v>
      </c>
      <c r="D1002" s="1790"/>
      <c r="E1002" s="310">
        <f aca="true" t="shared" si="235" ref="E1002:L1002">SUM(E1003:E1009)</f>
        <v>33180</v>
      </c>
      <c r="F1002" s="274">
        <f t="shared" si="235"/>
        <v>0</v>
      </c>
      <c r="G1002" s="275">
        <f t="shared" si="235"/>
        <v>33180</v>
      </c>
      <c r="H1002" s="276">
        <f t="shared" si="235"/>
        <v>0</v>
      </c>
      <c r="I1002" s="274">
        <f t="shared" si="235"/>
        <v>0</v>
      </c>
      <c r="J1002" s="275">
        <f t="shared" si="235"/>
        <v>33180</v>
      </c>
      <c r="K1002" s="276">
        <f t="shared" si="235"/>
        <v>0</v>
      </c>
      <c r="L1002" s="310">
        <f t="shared" si="235"/>
        <v>33180</v>
      </c>
      <c r="M1002" s="12">
        <f t="shared" si="227"/>
        <v>1</v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 aca="true" t="shared" si="236" ref="E1003:E1009">F1003+G1003+H1003</f>
        <v>33180</v>
      </c>
      <c r="F1003" s="152"/>
      <c r="G1003" s="153">
        <v>33180</v>
      </c>
      <c r="H1003" s="1418"/>
      <c r="I1003" s="152"/>
      <c r="J1003" s="153">
        <v>33180</v>
      </c>
      <c r="K1003" s="1418"/>
      <c r="L1003" s="281">
        <f aca="true" t="shared" si="237" ref="L1003:L1009">I1003+J1003+K1003</f>
        <v>33180</v>
      </c>
      <c r="M1003" s="12">
        <f t="shared" si="227"/>
        <v>1</v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614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615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616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617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618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.75">
      <c r="B1010" s="365">
        <v>5300</v>
      </c>
      <c r="C1010" s="1789" t="s">
        <v>619</v>
      </c>
      <c r="D1010" s="179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.7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.75">
      <c r="B1013" s="365">
        <v>5400</v>
      </c>
      <c r="C1013" s="1789" t="s">
        <v>681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.75">
      <c r="B1014" s="272">
        <v>5500</v>
      </c>
      <c r="C1014" s="1785" t="s">
        <v>682</v>
      </c>
      <c r="D1014" s="178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683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684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685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686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3" t="s">
        <v>909</v>
      </c>
      <c r="D1019" s="1794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687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688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>
        <f t="shared" si="238"/>
      </c>
      <c r="N1021" s="13"/>
    </row>
    <row r="1022" spans="2:14" ht="15.75">
      <c r="B1022" s="292"/>
      <c r="C1022" s="375">
        <v>4071</v>
      </c>
      <c r="D1022" s="376" t="s">
        <v>689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>
        <f t="shared" si="238"/>
      </c>
      <c r="N1022" s="13"/>
    </row>
    <row r="1023" spans="2:14" ht="15.75">
      <c r="B1023" s="582"/>
      <c r="C1023" s="1795" t="s">
        <v>690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.75">
      <c r="B1024" s="381">
        <v>98</v>
      </c>
      <c r="C1024" s="1795" t="s">
        <v>690</v>
      </c>
      <c r="D1024" s="1796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>
        <f t="shared" si="238"/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6.5" thickBot="1">
      <c r="B1028" s="1463"/>
      <c r="C1028" s="393" t="s">
        <v>736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33180</v>
      </c>
      <c r="F1028" s="396">
        <f t="shared" si="241"/>
        <v>0</v>
      </c>
      <c r="G1028" s="397">
        <f t="shared" si="241"/>
        <v>33180</v>
      </c>
      <c r="H1028" s="398">
        <f t="shared" si="241"/>
        <v>0</v>
      </c>
      <c r="I1028" s="396">
        <f t="shared" si="241"/>
        <v>0</v>
      </c>
      <c r="J1028" s="397">
        <f t="shared" si="241"/>
        <v>33180</v>
      </c>
      <c r="K1028" s="398">
        <f t="shared" si="241"/>
        <v>0</v>
      </c>
      <c r="L1028" s="395">
        <f t="shared" si="241"/>
        <v>33180</v>
      </c>
      <c r="M1028" s="12">
        <f t="shared" si="238"/>
        <v>1</v>
      </c>
      <c r="N1028" s="73" t="str">
        <f>LEFT(C910,1)</f>
        <v>7</v>
      </c>
    </row>
    <row r="1029" spans="2:13" ht="16.5" thickTop="1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.7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.7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.75">
      <c r="B1035" s="1810" t="str">
        <f>$B$7</f>
        <v>ОТЧЕТНИ ДАННИ ПО ЕБК ЗА СМЕТКИТЕ ЗА СРЕДСТВАТА ОТ ЕВРОПЕЙСКИЯ СЪЮЗ - РА</v>
      </c>
      <c r="C1035" s="1811"/>
      <c r="D1035" s="1811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.75">
      <c r="B1036" s="228"/>
      <c r="C1036" s="391"/>
      <c r="D1036" s="400"/>
      <c r="E1036" s="406" t="s">
        <v>461</v>
      </c>
      <c r="F1036" s="406" t="s">
        <v>830</v>
      </c>
      <c r="G1036" s="237"/>
      <c r="H1036" s="1362" t="s">
        <v>1247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8.75">
      <c r="B1037" s="1780" t="str">
        <f>$B$9</f>
        <v>Несебър</v>
      </c>
      <c r="C1037" s="1781"/>
      <c r="D1037" s="1782"/>
      <c r="E1037" s="115">
        <f>$E$9</f>
        <v>44197</v>
      </c>
      <c r="F1037" s="226">
        <f>$F$9</f>
        <v>44469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.7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.7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9.5">
      <c r="B1040" s="1843" t="str">
        <f>$B$12</f>
        <v>Несебър</v>
      </c>
      <c r="C1040" s="1844"/>
      <c r="D1040" s="1845"/>
      <c r="E1040" s="410" t="s">
        <v>885</v>
      </c>
      <c r="F1040" s="1360" t="str">
        <f>$F$12</f>
        <v>5206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.7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9.5">
      <c r="B1042" s="236"/>
      <c r="C1042" s="237"/>
      <c r="D1042" s="124" t="s">
        <v>886</v>
      </c>
      <c r="E1042" s="238">
        <f>$E$15</f>
        <v>42</v>
      </c>
      <c r="F1042" s="414" t="str">
        <f>$F$15</f>
        <v>СЕС - РА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6.5" thickBot="1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462</v>
      </c>
      <c r="M1043" s="7">
        <f>(IF($E1166&lt;&gt;0,$M$2,IF($L1166&lt;&gt;0,$M$2,"")))</f>
        <v>1</v>
      </c>
    </row>
    <row r="1044" spans="2:13" ht="18.75">
      <c r="B1044" s="247"/>
      <c r="C1044" s="248"/>
      <c r="D1044" s="249" t="s">
        <v>708</v>
      </c>
      <c r="E1044" s="1749" t="s">
        <v>2071</v>
      </c>
      <c r="F1044" s="1750"/>
      <c r="G1044" s="1750"/>
      <c r="H1044" s="1751"/>
      <c r="I1044" s="1758" t="s">
        <v>2072</v>
      </c>
      <c r="J1044" s="1759"/>
      <c r="K1044" s="1759"/>
      <c r="L1044" s="1760"/>
      <c r="M1044" s="7">
        <f>(IF($E1166&lt;&gt;0,$M$2,IF($L1166&lt;&gt;0,$M$2,"")))</f>
        <v>1</v>
      </c>
    </row>
    <row r="1045" spans="2:13" ht="57" thickBot="1">
      <c r="B1045" s="250" t="s">
        <v>62</v>
      </c>
      <c r="C1045" s="251" t="s">
        <v>463</v>
      </c>
      <c r="D1045" s="252" t="s">
        <v>709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0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.75">
      <c r="B1046" s="258"/>
      <c r="C1046" s="259"/>
      <c r="D1046" s="260" t="s">
        <v>738</v>
      </c>
      <c r="E1046" s="1454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.75">
      <c r="B1047" s="1451"/>
      <c r="C1047" s="1597" t="e">
        <f>VLOOKUP(D1047,OP_LIST2,2,FALSE)</f>
        <v>#N/A</v>
      </c>
      <c r="D1047" s="1457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.75">
      <c r="B1048" s="1668" t="s">
        <v>2070</v>
      </c>
      <c r="C1048" s="1458">
        <f>VLOOKUP(D1049,EBK_DEIN2,2,FALSE)</f>
        <v>8826</v>
      </c>
      <c r="D1048" s="1457" t="s">
        <v>787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.75">
      <c r="B1049" s="1450"/>
      <c r="C1049" s="1586">
        <f>+C1048</f>
        <v>8826</v>
      </c>
      <c r="D1049" s="1452" t="s">
        <v>112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.75">
      <c r="B1050" s="1455"/>
      <c r="C1050" s="1453"/>
      <c r="D1050" s="1456" t="s">
        <v>710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.75">
      <c r="B1051" s="272">
        <v>100</v>
      </c>
      <c r="C1051" s="1778" t="s">
        <v>739</v>
      </c>
      <c r="D1051" s="1779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14862</v>
      </c>
      <c r="K1051" s="276">
        <f t="shared" si="242"/>
        <v>0</v>
      </c>
      <c r="L1051" s="273">
        <f t="shared" si="242"/>
        <v>14862</v>
      </c>
      <c r="M1051" s="12">
        <f aca="true" t="shared" si="243" ref="M1051:M1082">(IF($E1051&lt;&gt;0,$M$2,IF($L1051&lt;&gt;0,$M$2,"")))</f>
        <v>1</v>
      </c>
      <c r="N1051" s="13"/>
    </row>
    <row r="1052" spans="2:14" ht="15.75">
      <c r="B1052" s="278"/>
      <c r="C1052" s="279">
        <v>101</v>
      </c>
      <c r="D1052" s="280" t="s">
        <v>740</v>
      </c>
      <c r="E1052" s="281">
        <f>F1052+G1052+H1052</f>
        <v>0</v>
      </c>
      <c r="F1052" s="152">
        <v>0</v>
      </c>
      <c r="G1052" s="153"/>
      <c r="H1052" s="1418"/>
      <c r="I1052" s="152"/>
      <c r="J1052" s="153">
        <v>14862</v>
      </c>
      <c r="K1052" s="1418"/>
      <c r="L1052" s="281">
        <f>I1052+J1052+K1052</f>
        <v>14862</v>
      </c>
      <c r="M1052" s="12">
        <f t="shared" si="243"/>
        <v>1</v>
      </c>
      <c r="N1052" s="13"/>
    </row>
    <row r="1053" spans="2:14" ht="15.75">
      <c r="B1053" s="278"/>
      <c r="C1053" s="285">
        <v>102</v>
      </c>
      <c r="D1053" s="286" t="s">
        <v>741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.75">
      <c r="B1054" s="272">
        <v>200</v>
      </c>
      <c r="C1054" s="1774" t="s">
        <v>742</v>
      </c>
      <c r="D1054" s="1775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743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744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>
        <f t="shared" si="243"/>
      </c>
      <c r="N1056" s="13"/>
    </row>
    <row r="1057" spans="2:14" ht="31.5">
      <c r="B1057" s="299"/>
      <c r="C1057" s="293">
        <v>205</v>
      </c>
      <c r="D1057" s="294" t="s">
        <v>591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592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593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.75">
      <c r="B1060" s="272">
        <v>500</v>
      </c>
      <c r="C1060" s="1776" t="s">
        <v>192</v>
      </c>
      <c r="D1060" s="1777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4169</v>
      </c>
      <c r="K1060" s="276">
        <f t="shared" si="245"/>
        <v>0</v>
      </c>
      <c r="L1060" s="273">
        <f t="shared" si="245"/>
        <v>4169</v>
      </c>
      <c r="M1060" s="12">
        <f t="shared" si="243"/>
        <v>1</v>
      </c>
      <c r="N1060" s="13"/>
    </row>
    <row r="1061" spans="2:14" ht="31.5">
      <c r="B1061" s="291"/>
      <c r="C1061" s="302">
        <v>551</v>
      </c>
      <c r="D1061" s="303" t="s">
        <v>193</v>
      </c>
      <c r="E1061" s="281">
        <f aca="true" t="shared" si="246" ref="E1061:E1068">F1061+G1061+H1061</f>
        <v>0</v>
      </c>
      <c r="F1061" s="152"/>
      <c r="G1061" s="153"/>
      <c r="H1061" s="1418"/>
      <c r="I1061" s="152"/>
      <c r="J1061" s="153">
        <v>2183</v>
      </c>
      <c r="K1061" s="1418"/>
      <c r="L1061" s="281">
        <f aca="true" t="shared" si="247" ref="L1061:L1068">I1061+J1061+K1061</f>
        <v>2183</v>
      </c>
      <c r="M1061" s="12">
        <f t="shared" si="243"/>
        <v>1</v>
      </c>
      <c r="N1061" s="13"/>
    </row>
    <row r="1062" spans="2:14" ht="15.75">
      <c r="B1062" s="291"/>
      <c r="C1062" s="304">
        <v>552</v>
      </c>
      <c r="D1062" s="305" t="s">
        <v>904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866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194</v>
      </c>
      <c r="E1064" s="295">
        <f t="shared" si="246"/>
        <v>0</v>
      </c>
      <c r="F1064" s="158"/>
      <c r="G1064" s="159"/>
      <c r="H1064" s="1420"/>
      <c r="I1064" s="158"/>
      <c r="J1064" s="159">
        <v>1222</v>
      </c>
      <c r="K1064" s="1420"/>
      <c r="L1064" s="295">
        <f t="shared" si="247"/>
        <v>1222</v>
      </c>
      <c r="M1064" s="12">
        <f t="shared" si="243"/>
        <v>1</v>
      </c>
      <c r="N1064" s="13"/>
    </row>
    <row r="1065" spans="2:14" ht="15.75">
      <c r="B1065" s="306"/>
      <c r="C1065" s="304">
        <v>580</v>
      </c>
      <c r="D1065" s="305" t="s">
        <v>195</v>
      </c>
      <c r="E1065" s="295">
        <f t="shared" si="246"/>
        <v>0</v>
      </c>
      <c r="F1065" s="158"/>
      <c r="G1065" s="159"/>
      <c r="H1065" s="1420"/>
      <c r="I1065" s="158"/>
      <c r="J1065" s="159">
        <v>764</v>
      </c>
      <c r="K1065" s="1420"/>
      <c r="L1065" s="295">
        <f t="shared" si="247"/>
        <v>764</v>
      </c>
      <c r="M1065" s="12">
        <f t="shared" si="243"/>
        <v>1</v>
      </c>
      <c r="N1065" s="13"/>
    </row>
    <row r="1066" spans="2:14" ht="15.75">
      <c r="B1066" s="291"/>
      <c r="C1066" s="304">
        <v>588</v>
      </c>
      <c r="D1066" s="305" t="s">
        <v>868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196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.75">
      <c r="B1068" s="272">
        <v>800</v>
      </c>
      <c r="C1068" s="1787" t="s">
        <v>197</v>
      </c>
      <c r="D1068" s="1788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.75">
      <c r="B1069" s="272">
        <v>1000</v>
      </c>
      <c r="C1069" s="1774" t="s">
        <v>198</v>
      </c>
      <c r="D1069" s="1775"/>
      <c r="E1069" s="310">
        <f aca="true" t="shared" si="248" ref="E1069:L1069">SUM(E1070:E1086)</f>
        <v>0</v>
      </c>
      <c r="F1069" s="274">
        <f t="shared" si="248"/>
        <v>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</c>
      <c r="N1069" s="13"/>
    </row>
    <row r="1070" spans="2:14" ht="15.75">
      <c r="B1070" s="292"/>
      <c r="C1070" s="279">
        <v>1011</v>
      </c>
      <c r="D1070" s="311" t="s">
        <v>199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.75">
      <c r="B1071" s="292"/>
      <c r="C1071" s="293">
        <v>1012</v>
      </c>
      <c r="D1071" s="294" t="s">
        <v>200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.75">
      <c r="B1072" s="292"/>
      <c r="C1072" s="293">
        <v>1013</v>
      </c>
      <c r="D1072" s="294" t="s">
        <v>201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.75">
      <c r="B1073" s="292"/>
      <c r="C1073" s="293">
        <v>1014</v>
      </c>
      <c r="D1073" s="294" t="s">
        <v>202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.75">
      <c r="B1074" s="292"/>
      <c r="C1074" s="293">
        <v>1015</v>
      </c>
      <c r="D1074" s="294" t="s">
        <v>203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>
        <f t="shared" si="243"/>
      </c>
      <c r="N1074" s="13"/>
    </row>
    <row r="1075" spans="2:14" ht="15.75">
      <c r="B1075" s="292"/>
      <c r="C1075" s="312">
        <v>1016</v>
      </c>
      <c r="D1075" s="313" t="s">
        <v>204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205</v>
      </c>
      <c r="E1076" s="320">
        <f t="shared" si="249"/>
        <v>0</v>
      </c>
      <c r="F1076" s="454"/>
      <c r="G1076" s="455"/>
      <c r="H1076" s="1428"/>
      <c r="I1076" s="454"/>
      <c r="J1076" s="455">
        <v>0</v>
      </c>
      <c r="K1076" s="1428"/>
      <c r="L1076" s="320">
        <f t="shared" si="250"/>
        <v>0</v>
      </c>
      <c r="M1076" s="12">
        <f t="shared" si="243"/>
      </c>
      <c r="N1076" s="13"/>
    </row>
    <row r="1077" spans="2:14" ht="15.75">
      <c r="B1077" s="292"/>
      <c r="C1077" s="324">
        <v>1030</v>
      </c>
      <c r="D1077" s="325" t="s">
        <v>206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207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208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869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209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796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210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.75">
      <c r="B1084" s="278"/>
      <c r="C1084" s="318">
        <v>1091</v>
      </c>
      <c r="D1084" s="331" t="s">
        <v>905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.75">
      <c r="B1085" s="292"/>
      <c r="C1085" s="293">
        <v>1092</v>
      </c>
      <c r="D1085" s="294" t="s">
        <v>302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.75">
      <c r="B1086" s="292"/>
      <c r="C1086" s="285">
        <v>1098</v>
      </c>
      <c r="D1086" s="339" t="s">
        <v>211</v>
      </c>
      <c r="E1086" s="287">
        <f t="shared" si="249"/>
        <v>0</v>
      </c>
      <c r="F1086" s="173"/>
      <c r="G1086" s="174"/>
      <c r="H1086" s="1421"/>
      <c r="I1086" s="173"/>
      <c r="J1086" s="174"/>
      <c r="K1086" s="1421"/>
      <c r="L1086" s="287">
        <f t="shared" si="250"/>
        <v>0</v>
      </c>
      <c r="M1086" s="12">
        <f t="shared" si="251"/>
      </c>
      <c r="N1086" s="13"/>
    </row>
    <row r="1087" spans="2:14" ht="15.75">
      <c r="B1087" s="272">
        <v>1900</v>
      </c>
      <c r="C1087" s="1785" t="s">
        <v>269</v>
      </c>
      <c r="D1087" s="1786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906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907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908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.75">
      <c r="B1091" s="272">
        <v>2100</v>
      </c>
      <c r="C1091" s="1785" t="s">
        <v>717</v>
      </c>
      <c r="D1091" s="1786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212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213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214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215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216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.75">
      <c r="B1097" s="272">
        <v>2200</v>
      </c>
      <c r="C1097" s="1785" t="s">
        <v>217</v>
      </c>
      <c r="D1097" s="1786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303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218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.75">
      <c r="B1100" s="272">
        <v>2500</v>
      </c>
      <c r="C1100" s="1785" t="s">
        <v>219</v>
      </c>
      <c r="D1100" s="1786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.75">
      <c r="B1101" s="272">
        <v>2600</v>
      </c>
      <c r="C1101" s="1791" t="s">
        <v>220</v>
      </c>
      <c r="D1101" s="1792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.75">
      <c r="B1102" s="272">
        <v>2700</v>
      </c>
      <c r="C1102" s="1791" t="s">
        <v>221</v>
      </c>
      <c r="D1102" s="1792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.75">
      <c r="B1103" s="272">
        <v>2800</v>
      </c>
      <c r="C1103" s="1791" t="s">
        <v>1656</v>
      </c>
      <c r="D1103" s="1792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.75">
      <c r="B1104" s="272">
        <v>2900</v>
      </c>
      <c r="C1104" s="1785" t="s">
        <v>222</v>
      </c>
      <c r="D1104" s="1786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1948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223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1.5">
      <c r="B1107" s="346"/>
      <c r="C1107" s="324">
        <v>2969</v>
      </c>
      <c r="D1107" s="348" t="s">
        <v>224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1.5">
      <c r="B1108" s="346"/>
      <c r="C1108" s="349">
        <v>2970</v>
      </c>
      <c r="D1108" s="350" t="s">
        <v>225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226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1967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227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228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.75">
      <c r="B1113" s="272">
        <v>3300</v>
      </c>
      <c r="C1113" s="358" t="s">
        <v>1998</v>
      </c>
      <c r="D1113" s="1480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.75">
      <c r="B1114" s="291"/>
      <c r="C1114" s="279">
        <v>3301</v>
      </c>
      <c r="D1114" s="359" t="s">
        <v>229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.75">
      <c r="B1115" s="291"/>
      <c r="C1115" s="293">
        <v>3302</v>
      </c>
      <c r="D1115" s="360" t="s">
        <v>711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.75">
      <c r="B1116" s="291"/>
      <c r="C1116" s="293">
        <v>3304</v>
      </c>
      <c r="D1116" s="360" t="s">
        <v>230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31.5">
      <c r="B1117" s="291"/>
      <c r="C1117" s="285">
        <v>3306</v>
      </c>
      <c r="D1117" s="361" t="s">
        <v>1653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15.75">
      <c r="B1118" s="291"/>
      <c r="C1118" s="285">
        <v>3307</v>
      </c>
      <c r="D1118" s="361" t="s">
        <v>2051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.75">
      <c r="B1119" s="272">
        <v>3900</v>
      </c>
      <c r="C1119" s="1785" t="s">
        <v>231</v>
      </c>
      <c r="D1119" s="1786"/>
      <c r="E1119" s="310">
        <f t="shared" si="261"/>
        <v>0</v>
      </c>
      <c r="F1119" s="1470">
        <v>0</v>
      </c>
      <c r="G1119" s="1471">
        <v>0</v>
      </c>
      <c r="H1119" s="1472">
        <v>0</v>
      </c>
      <c r="I1119" s="1470">
        <v>0</v>
      </c>
      <c r="J1119" s="1471">
        <v>0</v>
      </c>
      <c r="K1119" s="1472">
        <v>0</v>
      </c>
      <c r="L1119" s="310">
        <f t="shared" si="262"/>
        <v>0</v>
      </c>
      <c r="M1119" s="12">
        <f t="shared" si="263"/>
      </c>
      <c r="N1119" s="13"/>
    </row>
    <row r="1120" spans="2:14" ht="15.75">
      <c r="B1120" s="272">
        <v>4000</v>
      </c>
      <c r="C1120" s="1785" t="s">
        <v>232</v>
      </c>
      <c r="D1120" s="1786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.75">
      <c r="B1121" s="272">
        <v>4100</v>
      </c>
      <c r="C1121" s="1785" t="s">
        <v>233</v>
      </c>
      <c r="D1121" s="1786"/>
      <c r="E1121" s="310">
        <f t="shared" si="261"/>
        <v>0</v>
      </c>
      <c r="F1121" s="1471">
        <v>0</v>
      </c>
      <c r="G1121" s="1471">
        <v>0</v>
      </c>
      <c r="H1121" s="1472">
        <v>0</v>
      </c>
      <c r="I1121" s="1666">
        <v>0</v>
      </c>
      <c r="J1121" s="1471">
        <v>0</v>
      </c>
      <c r="K1121" s="1471">
        <v>0</v>
      </c>
      <c r="L1121" s="310">
        <f t="shared" si="262"/>
        <v>0</v>
      </c>
      <c r="M1121" s="12">
        <f t="shared" si="263"/>
      </c>
      <c r="N1121" s="13"/>
    </row>
    <row r="1122" spans="2:14" ht="15.75">
      <c r="B1122" s="272">
        <v>4200</v>
      </c>
      <c r="C1122" s="1785" t="s">
        <v>234</v>
      </c>
      <c r="D1122" s="1786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235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236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237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238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239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240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>
        <f t="shared" si="263"/>
      </c>
      <c r="N1128" s="13"/>
    </row>
    <row r="1129" spans="2:14" ht="15.75">
      <c r="B1129" s="272">
        <v>4300</v>
      </c>
      <c r="C1129" s="1785" t="s">
        <v>1657</v>
      </c>
      <c r="D1129" s="1786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.75">
      <c r="B1130" s="362"/>
      <c r="C1130" s="279">
        <v>4301</v>
      </c>
      <c r="D1130" s="311" t="s">
        <v>241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242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243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.75">
      <c r="B1133" s="272">
        <v>4400</v>
      </c>
      <c r="C1133" s="1785" t="s">
        <v>1654</v>
      </c>
      <c r="D1133" s="1786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.75">
      <c r="B1134" s="272">
        <v>4500</v>
      </c>
      <c r="C1134" s="1785" t="s">
        <v>1655</v>
      </c>
      <c r="D1134" s="1786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.75">
      <c r="B1135" s="272">
        <v>4600</v>
      </c>
      <c r="C1135" s="1791" t="s">
        <v>244</v>
      </c>
      <c r="D1135" s="1792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.75">
      <c r="B1136" s="272">
        <v>4900</v>
      </c>
      <c r="C1136" s="1785" t="s">
        <v>270</v>
      </c>
      <c r="D1136" s="1786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271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272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.75">
      <c r="B1139" s="365">
        <v>5100</v>
      </c>
      <c r="C1139" s="1789" t="s">
        <v>245</v>
      </c>
      <c r="D1139" s="1790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.75">
      <c r="B1140" s="365">
        <v>5200</v>
      </c>
      <c r="C1140" s="1789" t="s">
        <v>246</v>
      </c>
      <c r="D1140" s="1790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1771417</v>
      </c>
      <c r="K1140" s="276">
        <f t="shared" si="271"/>
        <v>0</v>
      </c>
      <c r="L1140" s="310">
        <f t="shared" si="271"/>
        <v>1771417</v>
      </c>
      <c r="M1140" s="12">
        <f t="shared" si="263"/>
        <v>1</v>
      </c>
      <c r="N1140" s="13"/>
    </row>
    <row r="1141" spans="2:14" ht="15.75">
      <c r="B1141" s="366"/>
      <c r="C1141" s="367">
        <v>5201</v>
      </c>
      <c r="D1141" s="368" t="s">
        <v>247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248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614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615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616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617</v>
      </c>
      <c r="E1146" s="295">
        <f t="shared" si="272"/>
        <v>0</v>
      </c>
      <c r="F1146" s="158"/>
      <c r="G1146" s="159"/>
      <c r="H1146" s="1420"/>
      <c r="I1146" s="158"/>
      <c r="J1146" s="159">
        <v>1771417</v>
      </c>
      <c r="K1146" s="1420"/>
      <c r="L1146" s="295">
        <f t="shared" si="273"/>
        <v>1771417</v>
      </c>
      <c r="M1146" s="12">
        <f t="shared" si="263"/>
        <v>1</v>
      </c>
      <c r="N1146" s="13"/>
    </row>
    <row r="1147" spans="2:14" ht="15.75">
      <c r="B1147" s="366"/>
      <c r="C1147" s="371">
        <v>5219</v>
      </c>
      <c r="D1147" s="372" t="s">
        <v>618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.75">
      <c r="B1148" s="365">
        <v>5300</v>
      </c>
      <c r="C1148" s="1789" t="s">
        <v>619</v>
      </c>
      <c r="D1148" s="1790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.75">
      <c r="B1149" s="366"/>
      <c r="C1149" s="367">
        <v>5301</v>
      </c>
      <c r="D1149" s="368" t="s">
        <v>304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620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.75">
      <c r="B1151" s="365">
        <v>5400</v>
      </c>
      <c r="C1151" s="1789" t="s">
        <v>681</v>
      </c>
      <c r="D1151" s="1790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.75">
      <c r="B1152" s="272">
        <v>5500</v>
      </c>
      <c r="C1152" s="1785" t="s">
        <v>682</v>
      </c>
      <c r="D1152" s="1786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683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684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685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686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93" t="s">
        <v>909</v>
      </c>
      <c r="D1157" s="1794"/>
      <c r="E1157" s="310">
        <f>SUM(E1158:E1160)</f>
        <v>0</v>
      </c>
      <c r="F1157" s="1470">
        <v>0</v>
      </c>
      <c r="G1157" s="1470">
        <v>0</v>
      </c>
      <c r="H1157" s="1470">
        <v>0</v>
      </c>
      <c r="I1157" s="1470">
        <v>0</v>
      </c>
      <c r="J1157" s="1470">
        <v>0</v>
      </c>
      <c r="K1157" s="1470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687</v>
      </c>
      <c r="E1158" s="281">
        <f>F1158+G1158+H1158</f>
        <v>0</v>
      </c>
      <c r="F1158" s="1471">
        <v>0</v>
      </c>
      <c r="G1158" s="1471">
        <v>0</v>
      </c>
      <c r="H1158" s="1472">
        <v>0</v>
      </c>
      <c r="I1158" s="1666">
        <v>0</v>
      </c>
      <c r="J1158" s="1471">
        <v>0</v>
      </c>
      <c r="K1158" s="1471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688</v>
      </c>
      <c r="E1159" s="314">
        <f>F1159+G1159+H1159</f>
        <v>0</v>
      </c>
      <c r="F1159" s="1471">
        <v>0</v>
      </c>
      <c r="G1159" s="1471">
        <v>0</v>
      </c>
      <c r="H1159" s="1472">
        <v>0</v>
      </c>
      <c r="I1159" s="1666">
        <v>0</v>
      </c>
      <c r="J1159" s="1471">
        <v>0</v>
      </c>
      <c r="K1159" s="1471">
        <v>0</v>
      </c>
      <c r="L1159" s="314">
        <f>I1159+J1159+K1159</f>
        <v>0</v>
      </c>
      <c r="M1159" s="12">
        <f t="shared" si="274"/>
      </c>
      <c r="N1159" s="13"/>
    </row>
    <row r="1160" spans="2:14" ht="15.75">
      <c r="B1160" s="292"/>
      <c r="C1160" s="375">
        <v>4071</v>
      </c>
      <c r="D1160" s="376" t="s">
        <v>689</v>
      </c>
      <c r="E1160" s="377">
        <f>F1160+G1160+H1160</f>
        <v>0</v>
      </c>
      <c r="F1160" s="1471">
        <v>0</v>
      </c>
      <c r="G1160" s="1471">
        <v>0</v>
      </c>
      <c r="H1160" s="1472">
        <v>0</v>
      </c>
      <c r="I1160" s="1666">
        <v>0</v>
      </c>
      <c r="J1160" s="1471">
        <v>0</v>
      </c>
      <c r="K1160" s="1471">
        <v>0</v>
      </c>
      <c r="L1160" s="377">
        <f>I1160+J1160+K1160</f>
        <v>0</v>
      </c>
      <c r="M1160" s="12">
        <f t="shared" si="274"/>
      </c>
      <c r="N1160" s="13"/>
    </row>
    <row r="1161" spans="2:14" ht="15.75">
      <c r="B1161" s="582"/>
      <c r="C1161" s="1795" t="s">
        <v>690</v>
      </c>
      <c r="D1161" s="1796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.75">
      <c r="B1162" s="381">
        <v>98</v>
      </c>
      <c r="C1162" s="1795" t="s">
        <v>690</v>
      </c>
      <c r="D1162" s="1796"/>
      <c r="E1162" s="382">
        <f>F1162+G1162+H1162</f>
        <v>0</v>
      </c>
      <c r="F1162" s="1429"/>
      <c r="G1162" s="1430"/>
      <c r="H1162" s="1431"/>
      <c r="I1162" s="1460">
        <v>0</v>
      </c>
      <c r="J1162" s="1461">
        <v>0</v>
      </c>
      <c r="K1162" s="1462">
        <v>0</v>
      </c>
      <c r="L1162" s="382">
        <f>I1162+J1162+K1162</f>
        <v>0</v>
      </c>
      <c r="M1162" s="12">
        <f t="shared" si="274"/>
      </c>
      <c r="N1162" s="13"/>
    </row>
    <row r="1163" spans="2:14" ht="15.7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.7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.7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6.5" thickBot="1">
      <c r="B1166" s="1463"/>
      <c r="C1166" s="393" t="s">
        <v>736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0</v>
      </c>
      <c r="F1166" s="396">
        <f t="shared" si="277"/>
        <v>0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1790448</v>
      </c>
      <c r="K1166" s="398">
        <f t="shared" si="277"/>
        <v>0</v>
      </c>
      <c r="L1166" s="395">
        <f t="shared" si="277"/>
        <v>1790448</v>
      </c>
      <c r="M1166" s="12">
        <f t="shared" si="274"/>
        <v>1</v>
      </c>
      <c r="N1166" s="73" t="str">
        <f>LEFT(C1048,1)</f>
        <v>8</v>
      </c>
    </row>
    <row r="1167" spans="2:13" ht="16.5" thickTop="1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.7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.75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.75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 objects="1" scenarios="1"/>
  <mergeCells count="247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2071</v>
      </c>
      <c r="M23" s="1750"/>
      <c r="N23" s="1750"/>
      <c r="O23" s="1751"/>
      <c r="P23" s="1758" t="s">
        <v>2072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2021-10-14T10:29:34Z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