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<sst xmlns="http://schemas.openxmlformats.org/spreadsheetml/2006/main" count="2855" uniqueCount="2074">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</sst>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Несебър</v>
      </c>
      <c r="C2" s="1726"/>
      <c r="D2" s="1727"/>
      <c r="E2" s="1019"/>
      <c r="F2" s="1020">
        <f>+OTCHET!H9</f>
        <v>0</v>
      </c>
      <c r="G2" s="1021" t="str">
        <f>+OTCHET!F12</f>
        <v>5206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998</v>
      </c>
      <c r="O6" s="1008"/>
      <c r="P6" s="1045">
        <f>OTCHET!F9</f>
        <v>43646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7540</v>
      </c>
      <c r="J51" s="1102">
        <f>+IF(OR($P$2=98,$P$2=42,$P$2=96,$P$2=97),$Q51,0)</f>
        <v>403</v>
      </c>
      <c r="K51" s="1095"/>
      <c r="L51" s="1102">
        <f>+IF($P$2=33,$Q51,0)</f>
        <v>0</v>
      </c>
      <c r="M51" s="1095"/>
      <c r="N51" s="1132">
        <f>+ROUND(+G51+J51+L51,0)</f>
        <v>403</v>
      </c>
      <c r="O51" s="1097"/>
      <c r="P51" s="1101">
        <f>+ROUND(OTCHET!E205-SUM(OTCHET!E217:E219)+OTCHET!E271+IF(+OR(OTCHET!$F$12=5500,OTCHET!$F$12=5600),0,+OTCHET!E297),0)</f>
        <v>7540</v>
      </c>
      <c r="Q51" s="1102">
        <f>+ROUND(OTCHET!L205-SUM(OTCHET!L217:L219)+OTCHET!L271+IF(+OR(OTCHET!$F$12=5500,OTCHET!$F$12=5600),0,+OTCHET!L297),0)</f>
        <v>403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16000</v>
      </c>
      <c r="J54" s="1120">
        <f>+IF(OR($P$2=98,$P$2=42,$P$2=96,$P$2=97),$Q54,0)</f>
        <v>14064</v>
      </c>
      <c r="K54" s="1095"/>
      <c r="L54" s="1120">
        <f>+IF($P$2=33,$Q54,0)</f>
        <v>0</v>
      </c>
      <c r="M54" s="1095"/>
      <c r="N54" s="1121">
        <f>+ROUND(+G54+J54+L54,0)</f>
        <v>14064</v>
      </c>
      <c r="O54" s="1097"/>
      <c r="P54" s="1119">
        <f>+ROUND(OTCHET!E187+OTCHET!E190,0)</f>
        <v>16000</v>
      </c>
      <c r="Q54" s="1120">
        <f>+ROUND(OTCHET!L187+OTCHET!L190,0)</f>
        <v>14064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2000</v>
      </c>
      <c r="J55" s="1120">
        <f>+IF(OR($P$2=98,$P$2=42,$P$2=96,$P$2=97),$Q55,0)</f>
        <v>3849</v>
      </c>
      <c r="K55" s="1095"/>
      <c r="L55" s="1120">
        <f>+IF($P$2=33,$Q55,0)</f>
        <v>0</v>
      </c>
      <c r="M55" s="1095"/>
      <c r="N55" s="1121">
        <f>+ROUND(+G55+J55+L55,0)</f>
        <v>3849</v>
      </c>
      <c r="O55" s="1097"/>
      <c r="P55" s="1119">
        <f>+ROUND(OTCHET!E196+OTCHET!E204,0)</f>
        <v>2000</v>
      </c>
      <c r="Q55" s="1120">
        <f>+ROUND(OTCHET!L196+OTCHET!L204,0)</f>
        <v>3849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25540</v>
      </c>
      <c r="J56" s="1208">
        <f>+ROUND(+SUM(J51:J55),0)</f>
        <v>18316</v>
      </c>
      <c r="K56" s="1095"/>
      <c r="L56" s="1208">
        <f>+ROUND(+SUM(L51:L55),0)</f>
        <v>0</v>
      </c>
      <c r="M56" s="1095"/>
      <c r="N56" s="1209">
        <f>+ROUND(+SUM(N51:N55),0)</f>
        <v>18316</v>
      </c>
      <c r="O56" s="1097"/>
      <c r="P56" s="1207">
        <f>+ROUND(+SUM(P51:P55),0)</f>
        <v>25540</v>
      </c>
      <c r="Q56" s="1208">
        <f>+ROUND(+SUM(Q51:Q55),0)</f>
        <v>18316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6841</v>
      </c>
      <c r="K69" s="1095"/>
      <c r="L69" s="1102">
        <f>+IF($P$2=33,$Q69,0)</f>
        <v>0</v>
      </c>
      <c r="M69" s="1095"/>
      <c r="N69" s="1132">
        <f>+ROUND(+G69+J69+L69,0)</f>
        <v>6841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6841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6841</v>
      </c>
      <c r="K71" s="1095"/>
      <c r="L71" s="1208">
        <f>+ROUND(+SUM(L69:L70),0)</f>
        <v>0</v>
      </c>
      <c r="M71" s="1095"/>
      <c r="N71" s="1209">
        <f>+ROUND(+SUM(N69:N70),0)</f>
        <v>6841</v>
      </c>
      <c r="O71" s="1097"/>
      <c r="P71" s="1207">
        <f>+ROUND(+SUM(P69:P70),0)</f>
        <v>0</v>
      </c>
      <c r="Q71" s="1208">
        <f>+ROUND(+SUM(Q69:Q70),0)</f>
        <v>6841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25540</v>
      </c>
      <c r="J77" s="1233">
        <f>+ROUND(J56+J63+J67+J71+J75,0)</f>
        <v>25157</v>
      </c>
      <c r="K77" s="1095"/>
      <c r="L77" s="1233">
        <f>+ROUND(L56+L63+L67+L71+L75,0)</f>
        <v>0</v>
      </c>
      <c r="M77" s="1095"/>
      <c r="N77" s="1234">
        <f>+ROUND(N56+N63+N67+N71+N75,0)</f>
        <v>25157</v>
      </c>
      <c r="O77" s="1097"/>
      <c r="P77" s="1231">
        <f>+ROUND(P56+P63+P67+P71+P75,0)</f>
        <v>25540</v>
      </c>
      <c r="Q77" s="1232">
        <f>+ROUND(Q56+Q63+Q67+Q71+Q75,0)</f>
        <v>25157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36000</v>
      </c>
      <c r="J79" s="1108">
        <f>+IF(OR($P$2=98,$P$2=42,$P$2=96,$P$2=97),$Q79,0)</f>
        <v>48305</v>
      </c>
      <c r="K79" s="1095"/>
      <c r="L79" s="1108">
        <f>+IF($P$2=33,$Q79,0)</f>
        <v>0</v>
      </c>
      <c r="M79" s="1095"/>
      <c r="N79" s="1109">
        <f>+ROUND(+G79+J79+L79,0)</f>
        <v>48305</v>
      </c>
      <c r="O79" s="1097"/>
      <c r="P79" s="1107">
        <f>+ROUND(OTCHET!E419,0)</f>
        <v>36000</v>
      </c>
      <c r="Q79" s="1108">
        <f>+ROUND(OTCHET!L419,0)</f>
        <v>48305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-35000</v>
      </c>
      <c r="J80" s="1120">
        <f>+IF(OR($P$2=98,$P$2=42,$P$2=96,$P$2=97),$Q80,0)</f>
        <v>-34752</v>
      </c>
      <c r="K80" s="1095"/>
      <c r="L80" s="1120">
        <f>+IF($P$2=33,$Q80,0)</f>
        <v>0</v>
      </c>
      <c r="M80" s="1095"/>
      <c r="N80" s="1121">
        <f>+ROUND(+G80+J80+L80,0)</f>
        <v>-34752</v>
      </c>
      <c r="O80" s="1097"/>
      <c r="P80" s="1119">
        <f>+ROUND(OTCHET!E429,0)</f>
        <v>-35000</v>
      </c>
      <c r="Q80" s="1120">
        <f>+ROUND(OTCHET!L429,0)</f>
        <v>-34752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1000</v>
      </c>
      <c r="J81" s="1242">
        <f>+ROUND(J79+J80,0)</f>
        <v>13553</v>
      </c>
      <c r="K81" s="1095"/>
      <c r="L81" s="1242">
        <f>+ROUND(L79+L80,0)</f>
        <v>0</v>
      </c>
      <c r="M81" s="1095"/>
      <c r="N81" s="1243">
        <f>+ROUND(N79+N80,0)</f>
        <v>13553</v>
      </c>
      <c r="O81" s="1097"/>
      <c r="P81" s="1241">
        <f>+ROUND(P79+P80,0)</f>
        <v>1000</v>
      </c>
      <c r="Q81" s="1242">
        <f>+ROUND(Q79+Q80,0)</f>
        <v>13553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-24540</v>
      </c>
      <c r="J83" s="1255">
        <f>+ROUND(J48,0)-ROUND(J77,0)+ROUND(J81,0)</f>
        <v>-11604</v>
      </c>
      <c r="K83" s="1095"/>
      <c r="L83" s="1255">
        <f>+ROUND(L48,0)-ROUND(L77,0)+ROUND(L81,0)</f>
        <v>0</v>
      </c>
      <c r="M83" s="1095"/>
      <c r="N83" s="1256">
        <f>+ROUND(N48,0)-ROUND(N77,0)+ROUND(N81,0)</f>
        <v>-11604</v>
      </c>
      <c r="O83" s="1257"/>
      <c r="P83" s="1254">
        <f>+ROUND(P48,0)-ROUND(P77,0)+ROUND(P81,0)</f>
        <v>-24540</v>
      </c>
      <c r="Q83" s="1255">
        <f>+ROUND(Q48,0)-ROUND(Q77,0)+ROUND(Q81,0)</f>
        <v>-11604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24540</v>
      </c>
      <c r="J84" s="1263">
        <f>+ROUND(J101,0)+ROUND(J120,0)+ROUND(J127,0)-ROUND(J132,0)</f>
        <v>11604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11604</v>
      </c>
      <c r="O84" s="1257"/>
      <c r="P84" s="1262">
        <f>+ROUND(P101,0)+ROUND(P120,0)+ROUND(P127,0)-ROUND(P132,0)</f>
        <v>24540</v>
      </c>
      <c r="Q84" s="1263">
        <f>+ROUND(Q101,0)+ROUND(Q120,0)+ROUND(Q127,0)-ROUND(Q132,0)</f>
        <v>11604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24540</v>
      </c>
      <c r="J123" s="1120">
        <f>+IF(OR($P$2=98,$P$2=42,$P$2=96,$P$2=97),$Q123,0)</f>
        <v>11604</v>
      </c>
      <c r="K123" s="1095"/>
      <c r="L123" s="1120">
        <f>+IF($P$2=33,$Q123,0)</f>
        <v>0</v>
      </c>
      <c r="M123" s="1095"/>
      <c r="N123" s="1121">
        <f>+ROUND(+G123+J123+L123,0)</f>
        <v>11604</v>
      </c>
      <c r="O123" s="1097"/>
      <c r="P123" s="1119">
        <f>+ROUND(OTCHET!E524,0)</f>
        <v>24540</v>
      </c>
      <c r="Q123" s="1120">
        <f>+ROUND(OTCHET!L524,0)</f>
        <v>11604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24540</v>
      </c>
      <c r="J127" s="1242">
        <f>+ROUND(+SUM(J122:J126),0)</f>
        <v>11604</v>
      </c>
      <c r="K127" s="1095"/>
      <c r="L127" s="1242">
        <f>+ROUND(+SUM(L122:L126),0)</f>
        <v>0</v>
      </c>
      <c r="M127" s="1095"/>
      <c r="N127" s="1243">
        <f>+ROUND(+SUM(N122:N126),0)</f>
        <v>11604</v>
      </c>
      <c r="O127" s="1097"/>
      <c r="P127" s="1241">
        <f>+ROUND(+SUM(P122:P126),0)</f>
        <v>24540</v>
      </c>
      <c r="Q127" s="1242">
        <f>+ROUND(+SUM(Q122:Q126),0)</f>
        <v>11604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970</v>
      </c>
      <c r="F11" s="707">
        <f>OTCHET!F9</f>
        <v>43646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25540</v>
      </c>
      <c r="F38" s="847">
        <f>F39+F43+F44+F46+SUM(F48:F52)+F55</f>
        <v>25157</v>
      </c>
      <c r="G38" s="848">
        <f>G39+G43+G44+G46+SUM(G48:G52)+G55</f>
        <v>25157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18000</v>
      </c>
      <c r="F39" s="810">
        <f>SUM(F40:F42)</f>
        <v>17913</v>
      </c>
      <c r="G39" s="811">
        <f>SUM(G40:G42)</f>
        <v>17913</v>
      </c>
      <c r="H39" s="812">
        <f>SUM(H40:H42)</f>
        <v>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16000</v>
      </c>
      <c r="F40" s="873">
        <f aca="true" t="shared" si="1" ref="F40:F55">+G40+H40+I40</f>
        <v>13884</v>
      </c>
      <c r="G40" s="874">
        <f>OTCHET!I187</f>
        <v>13884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180</v>
      </c>
      <c r="G41" s="1635">
        <f>OTCHET!I190</f>
        <v>180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2000</v>
      </c>
      <c r="F42" s="1634">
        <f t="shared" si="1"/>
        <v>3849</v>
      </c>
      <c r="G42" s="1635">
        <f>+OTCHET!I196+OTCHET!I204</f>
        <v>3849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7540</v>
      </c>
      <c r="F43" s="815">
        <f t="shared" si="1"/>
        <v>403</v>
      </c>
      <c r="G43" s="816">
        <f>+OTCHET!I205+OTCHET!I223+OTCHET!I271</f>
        <v>403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6841</v>
      </c>
      <c r="G46" s="867">
        <f>+OTCHET!I255+OTCHET!I256+OTCHET!I257+OTCHET!I258</f>
        <v>6841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6841</v>
      </c>
      <c r="G47" s="861">
        <f>+OTCHET!I256</f>
        <v>6841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1000</v>
      </c>
      <c r="F56" s="892">
        <f>+F57+F58+F62</f>
        <v>13553</v>
      </c>
      <c r="G56" s="893">
        <f>+G57+G58+G62</f>
        <v>13553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1000</v>
      </c>
      <c r="F58" s="901">
        <f t="shared" si="2"/>
        <v>13553</v>
      </c>
      <c r="G58" s="902">
        <f>+OTCHET!I383+OTCHET!I391+OTCHET!I396+OTCHET!I399+OTCHET!I402+OTCHET!I405+OTCHET!I406+OTCHET!I409+OTCHET!I422+OTCHET!I423+OTCHET!I424+OTCHET!I425+OTCHET!I426</f>
        <v>13553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-35000</v>
      </c>
      <c r="F59" s="905">
        <f t="shared" si="2"/>
        <v>-34752</v>
      </c>
      <c r="G59" s="906">
        <f>+OTCHET!I422+OTCHET!I423+OTCHET!I424+OTCHET!I425+OTCHET!I426</f>
        <v>0</v>
      </c>
      <c r="H59" s="907">
        <f>+OTCHET!J422+OTCHET!J423+OTCHET!J424+OTCHET!J425+OTCHET!J426</f>
        <v>-34752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-24540</v>
      </c>
      <c r="F64" s="927">
        <f>+F22-F38+F56-F63</f>
        <v>-11604</v>
      </c>
      <c r="G64" s="928">
        <f>+G22-G38+G56-G63</f>
        <v>-11604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24540</v>
      </c>
      <c r="F66" s="937">
        <f>SUM(+F68+F76+F77+F84+F85+F86+F89+F90+F91+F92+F93+F94+F95)</f>
        <v>11604</v>
      </c>
      <c r="G66" s="938">
        <f>SUM(+G68+G76+G77+G84+G85+G86+G89+G90+G91+G92+G93+G94+G95)</f>
        <v>11604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24540</v>
      </c>
      <c r="F86" s="905">
        <f>+F87+F88</f>
        <v>11604</v>
      </c>
      <c r="G86" s="906">
        <f>+G87+G88</f>
        <v>11604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24540</v>
      </c>
      <c r="F88" s="963">
        <f t="shared" si="5"/>
        <v>11604</v>
      </c>
      <c r="G88" s="964">
        <f>+OTCHET!I521+OTCHET!I524+OTCHET!I544</f>
        <v>11604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B112" s="692"/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2:22" ht="18" customHeight="1">
      <c r="B114" s="692"/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1736</v>
      </c>
      <c r="C9" s="1822"/>
      <c r="D9" s="1823"/>
      <c r="E9" s="115">
        <v>43466</v>
      </c>
      <c r="F9" s="116">
        <v>43646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Несебър</v>
      </c>
      <c r="C12" s="1784"/>
      <c r="D12" s="1785"/>
      <c r="E12" s="118" t="s">
        <v>963</v>
      </c>
      <c r="F12" s="1586" t="s">
        <v>1376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Несебър</v>
      </c>
      <c r="C176" s="1781"/>
      <c r="D176" s="1782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Несебър</v>
      </c>
      <c r="C179" s="1784"/>
      <c r="D179" s="1785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16000</v>
      </c>
      <c r="F187" s="274">
        <f t="shared" si="41"/>
        <v>16000</v>
      </c>
      <c r="G187" s="275">
        <f t="shared" si="41"/>
        <v>0</v>
      </c>
      <c r="H187" s="276">
        <f t="shared" si="41"/>
        <v>0</v>
      </c>
      <c r="I187" s="274">
        <f t="shared" si="41"/>
        <v>13884</v>
      </c>
      <c r="J187" s="275">
        <f t="shared" si="41"/>
        <v>0</v>
      </c>
      <c r="K187" s="276">
        <f t="shared" si="41"/>
        <v>0</v>
      </c>
      <c r="L187" s="273">
        <f t="shared" si="41"/>
        <v>13884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16000</v>
      </c>
      <c r="F188" s="282">
        <f t="shared" si="43"/>
        <v>16000</v>
      </c>
      <c r="G188" s="283">
        <f t="shared" si="43"/>
        <v>0</v>
      </c>
      <c r="H188" s="284">
        <f t="shared" si="43"/>
        <v>0</v>
      </c>
      <c r="I188" s="282">
        <f t="shared" si="43"/>
        <v>13884</v>
      </c>
      <c r="J188" s="283">
        <f t="shared" si="43"/>
        <v>0</v>
      </c>
      <c r="K188" s="284">
        <f t="shared" si="43"/>
        <v>0</v>
      </c>
      <c r="L188" s="281">
        <f t="shared" si="43"/>
        <v>13884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180</v>
      </c>
      <c r="J190" s="275">
        <f t="shared" si="44"/>
        <v>0</v>
      </c>
      <c r="K190" s="276">
        <f t="shared" si="44"/>
        <v>0</v>
      </c>
      <c r="L190" s="273">
        <f t="shared" si="44"/>
        <v>180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180</v>
      </c>
      <c r="J192" s="297">
        <f t="shared" si="45"/>
        <v>0</v>
      </c>
      <c r="K192" s="298">
        <f t="shared" si="45"/>
        <v>0</v>
      </c>
      <c r="L192" s="295">
        <f t="shared" si="45"/>
        <v>180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2000</v>
      </c>
      <c r="F196" s="274">
        <f t="shared" si="46"/>
        <v>2000</v>
      </c>
      <c r="G196" s="275">
        <f t="shared" si="46"/>
        <v>0</v>
      </c>
      <c r="H196" s="276">
        <f t="shared" si="46"/>
        <v>0</v>
      </c>
      <c r="I196" s="274">
        <f t="shared" si="46"/>
        <v>3849</v>
      </c>
      <c r="J196" s="275">
        <f t="shared" si="46"/>
        <v>0</v>
      </c>
      <c r="K196" s="276">
        <f t="shared" si="46"/>
        <v>0</v>
      </c>
      <c r="L196" s="273">
        <f t="shared" si="46"/>
        <v>3849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1000</v>
      </c>
      <c r="F197" s="282">
        <f t="shared" si="47"/>
        <v>1000</v>
      </c>
      <c r="G197" s="283">
        <f t="shared" si="47"/>
        <v>0</v>
      </c>
      <c r="H197" s="284">
        <f t="shared" si="47"/>
        <v>0</v>
      </c>
      <c r="I197" s="282">
        <f t="shared" si="47"/>
        <v>2453</v>
      </c>
      <c r="J197" s="283">
        <f t="shared" si="47"/>
        <v>0</v>
      </c>
      <c r="K197" s="284">
        <f t="shared" si="47"/>
        <v>0</v>
      </c>
      <c r="L197" s="281">
        <f t="shared" si="47"/>
        <v>2453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231</v>
      </c>
      <c r="J198" s="297">
        <f t="shared" si="47"/>
        <v>0</v>
      </c>
      <c r="K198" s="298">
        <f t="shared" si="47"/>
        <v>0</v>
      </c>
      <c r="L198" s="295">
        <f t="shared" si="47"/>
        <v>231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500</v>
      </c>
      <c r="F200" s="296">
        <f t="shared" si="47"/>
        <v>500</v>
      </c>
      <c r="G200" s="297">
        <f t="shared" si="47"/>
        <v>0</v>
      </c>
      <c r="H200" s="298">
        <f t="shared" si="47"/>
        <v>0</v>
      </c>
      <c r="I200" s="296">
        <f t="shared" si="47"/>
        <v>778</v>
      </c>
      <c r="J200" s="297">
        <f t="shared" si="47"/>
        <v>0</v>
      </c>
      <c r="K200" s="298">
        <f t="shared" si="47"/>
        <v>0</v>
      </c>
      <c r="L200" s="295">
        <f t="shared" si="47"/>
        <v>778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500</v>
      </c>
      <c r="F201" s="296">
        <f t="shared" si="47"/>
        <v>500</v>
      </c>
      <c r="G201" s="297">
        <f t="shared" si="47"/>
        <v>0</v>
      </c>
      <c r="H201" s="298">
        <f t="shared" si="47"/>
        <v>0</v>
      </c>
      <c r="I201" s="296">
        <f t="shared" si="47"/>
        <v>387</v>
      </c>
      <c r="J201" s="297">
        <f t="shared" si="47"/>
        <v>0</v>
      </c>
      <c r="K201" s="298">
        <f t="shared" si="47"/>
        <v>0</v>
      </c>
      <c r="L201" s="295">
        <f t="shared" si="47"/>
        <v>387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7540</v>
      </c>
      <c r="F205" s="274">
        <f t="shared" si="48"/>
        <v>7540</v>
      </c>
      <c r="G205" s="275">
        <f t="shared" si="48"/>
        <v>0</v>
      </c>
      <c r="H205" s="276">
        <f t="shared" si="48"/>
        <v>0</v>
      </c>
      <c r="I205" s="274">
        <f t="shared" si="48"/>
        <v>403</v>
      </c>
      <c r="J205" s="275">
        <f t="shared" si="48"/>
        <v>0</v>
      </c>
      <c r="K205" s="276">
        <f t="shared" si="48"/>
        <v>0</v>
      </c>
      <c r="L205" s="310">
        <f t="shared" si="48"/>
        <v>403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96</v>
      </c>
      <c r="J209" s="297">
        <f t="shared" si="49"/>
        <v>0</v>
      </c>
      <c r="K209" s="298">
        <f t="shared" si="49"/>
        <v>0</v>
      </c>
      <c r="L209" s="295">
        <f t="shared" si="49"/>
        <v>96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197</v>
      </c>
      <c r="J210" s="297">
        <f t="shared" si="49"/>
        <v>0</v>
      </c>
      <c r="K210" s="298">
        <f t="shared" si="49"/>
        <v>0</v>
      </c>
      <c r="L210" s="295">
        <f t="shared" si="49"/>
        <v>197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6540</v>
      </c>
      <c r="F212" s="321">
        <f t="shared" si="49"/>
        <v>6540</v>
      </c>
      <c r="G212" s="322">
        <f t="shared" si="49"/>
        <v>0</v>
      </c>
      <c r="H212" s="323">
        <f t="shared" si="49"/>
        <v>0</v>
      </c>
      <c r="I212" s="321">
        <f t="shared" si="49"/>
        <v>110</v>
      </c>
      <c r="J212" s="322">
        <f t="shared" si="49"/>
        <v>0</v>
      </c>
      <c r="K212" s="323">
        <f t="shared" si="49"/>
        <v>0</v>
      </c>
      <c r="L212" s="320">
        <f t="shared" si="49"/>
        <v>110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6841</v>
      </c>
      <c r="J256" s="275">
        <f t="shared" si="62"/>
        <v>0</v>
      </c>
      <c r="K256" s="276">
        <f t="shared" si="62"/>
        <v>0</v>
      </c>
      <c r="L256" s="310">
        <f t="shared" si="62"/>
        <v>6841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25540</v>
      </c>
      <c r="F301" s="396">
        <f t="shared" si="77"/>
        <v>25540</v>
      </c>
      <c r="G301" s="397">
        <f t="shared" si="77"/>
        <v>0</v>
      </c>
      <c r="H301" s="398">
        <f t="shared" si="77"/>
        <v>0</v>
      </c>
      <c r="I301" s="396">
        <f t="shared" si="77"/>
        <v>25157</v>
      </c>
      <c r="J301" s="397">
        <f t="shared" si="77"/>
        <v>0</v>
      </c>
      <c r="K301" s="398">
        <f t="shared" si="77"/>
        <v>0</v>
      </c>
      <c r="L301" s="395">
        <f t="shared" si="77"/>
        <v>25157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Несебър</v>
      </c>
      <c r="C350" s="1781"/>
      <c r="D350" s="1782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Несебър</v>
      </c>
      <c r="C353" s="1784"/>
      <c r="D353" s="1785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36000</v>
      </c>
      <c r="F399" s="459">
        <f t="shared" si="89"/>
        <v>1000</v>
      </c>
      <c r="G399" s="473">
        <f t="shared" si="89"/>
        <v>35000</v>
      </c>
      <c r="H399" s="445">
        <f>SUM(H400:H401)</f>
        <v>0</v>
      </c>
      <c r="I399" s="459">
        <f t="shared" si="89"/>
        <v>13553</v>
      </c>
      <c r="J399" s="444">
        <f t="shared" si="89"/>
        <v>34752</v>
      </c>
      <c r="K399" s="445">
        <f>SUM(K400:K401)</f>
        <v>0</v>
      </c>
      <c r="L399" s="1378">
        <f t="shared" si="89"/>
        <v>48305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36000</v>
      </c>
      <c r="F400" s="158">
        <v>1000</v>
      </c>
      <c r="G400" s="159">
        <v>35000</v>
      </c>
      <c r="H400" s="154">
        <v>0</v>
      </c>
      <c r="I400" s="158">
        <v>13553</v>
      </c>
      <c r="J400" s="159">
        <v>34752</v>
      </c>
      <c r="K400" s="154">
        <v>0</v>
      </c>
      <c r="L400" s="1379">
        <f>I400+J400+K400</f>
        <v>48305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36000</v>
      </c>
      <c r="F419" s="495">
        <f t="shared" si="95"/>
        <v>1000</v>
      </c>
      <c r="G419" s="496">
        <f t="shared" si="95"/>
        <v>35000</v>
      </c>
      <c r="H419" s="515">
        <f>SUM(H361,H375,H383,H388,H391,H396,H399,H402,H405,H406,H409,H412)</f>
        <v>0</v>
      </c>
      <c r="I419" s="495">
        <f t="shared" si="95"/>
        <v>13553</v>
      </c>
      <c r="J419" s="496">
        <f t="shared" si="95"/>
        <v>34752</v>
      </c>
      <c r="K419" s="515">
        <f>SUM(K361,K375,K383,K388,K391,K396,K399,K402,K405,K406,K409,K412)</f>
        <v>0</v>
      </c>
      <c r="L419" s="512">
        <f t="shared" si="95"/>
        <v>48305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-35000</v>
      </c>
      <c r="F424" s="483"/>
      <c r="G424" s="484">
        <v>-35000</v>
      </c>
      <c r="H424" s="1475">
        <v>0</v>
      </c>
      <c r="I424" s="483">
        <v>0</v>
      </c>
      <c r="J424" s="484">
        <v>-34752</v>
      </c>
      <c r="K424" s="1475">
        <v>0</v>
      </c>
      <c r="L424" s="1378">
        <f>I424+J424+K424</f>
        <v>-34752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-35000</v>
      </c>
      <c r="F429" s="513">
        <f t="shared" si="97"/>
        <v>0</v>
      </c>
      <c r="G429" s="514">
        <f t="shared" si="97"/>
        <v>-35000</v>
      </c>
      <c r="H429" s="515">
        <f>SUM(H422,H423,H424,H425,H426)</f>
        <v>0</v>
      </c>
      <c r="I429" s="513">
        <f t="shared" si="97"/>
        <v>0</v>
      </c>
      <c r="J429" s="514">
        <f t="shared" si="97"/>
        <v>-34752</v>
      </c>
      <c r="K429" s="515">
        <f t="shared" si="97"/>
        <v>0</v>
      </c>
      <c r="L429" s="512">
        <f t="shared" si="97"/>
        <v>-34752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Несебър</v>
      </c>
      <c r="C435" s="1781"/>
      <c r="D435" s="1782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Несебър</v>
      </c>
      <c r="C438" s="1784"/>
      <c r="D438" s="1785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-24540</v>
      </c>
      <c r="F445" s="546">
        <f t="shared" si="99"/>
        <v>-24540</v>
      </c>
      <c r="G445" s="547">
        <f t="shared" si="99"/>
        <v>0</v>
      </c>
      <c r="H445" s="548">
        <f t="shared" si="99"/>
        <v>0</v>
      </c>
      <c r="I445" s="546">
        <f t="shared" si="99"/>
        <v>-11604</v>
      </c>
      <c r="J445" s="547">
        <f t="shared" si="99"/>
        <v>0</v>
      </c>
      <c r="K445" s="548">
        <f t="shared" si="99"/>
        <v>0</v>
      </c>
      <c r="L445" s="549">
        <f t="shared" si="99"/>
        <v>-11604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24540</v>
      </c>
      <c r="F446" s="553">
        <f t="shared" si="100"/>
        <v>24540</v>
      </c>
      <c r="G446" s="554">
        <f t="shared" si="100"/>
        <v>0</v>
      </c>
      <c r="H446" s="555">
        <f t="shared" si="100"/>
        <v>0</v>
      </c>
      <c r="I446" s="553">
        <f t="shared" si="100"/>
        <v>11604</v>
      </c>
      <c r="J446" s="554">
        <f t="shared" si="100"/>
        <v>0</v>
      </c>
      <c r="K446" s="555">
        <f t="shared" si="100"/>
        <v>0</v>
      </c>
      <c r="L446" s="556">
        <f>+L597</f>
        <v>11604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Несебър</v>
      </c>
      <c r="C451" s="1781"/>
      <c r="D451" s="1782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Несебър</v>
      </c>
      <c r="C454" s="1784"/>
      <c r="D454" s="1785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24540</v>
      </c>
      <c r="F524" s="587">
        <f t="shared" si="120"/>
        <v>24540</v>
      </c>
      <c r="G524" s="580">
        <f t="shared" si="120"/>
        <v>0</v>
      </c>
      <c r="H524" s="581">
        <f>SUM(H525:H530)</f>
        <v>0</v>
      </c>
      <c r="I524" s="587">
        <f t="shared" si="120"/>
        <v>11604</v>
      </c>
      <c r="J524" s="580">
        <f t="shared" si="120"/>
        <v>0</v>
      </c>
      <c r="K524" s="581">
        <f t="shared" si="120"/>
        <v>0</v>
      </c>
      <c r="L524" s="578">
        <f t="shared" si="120"/>
        <v>11604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24540</v>
      </c>
      <c r="F527" s="158">
        <v>24540</v>
      </c>
      <c r="G527" s="159"/>
      <c r="H527" s="585">
        <v>0</v>
      </c>
      <c r="I527" s="158">
        <v>11604</v>
      </c>
      <c r="J527" s="159"/>
      <c r="K527" s="585">
        <v>0</v>
      </c>
      <c r="L527" s="1387">
        <f t="shared" si="116"/>
        <v>11604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24540</v>
      </c>
      <c r="F597" s="663">
        <f t="shared" si="133"/>
        <v>24540</v>
      </c>
      <c r="G597" s="664">
        <f t="shared" si="133"/>
        <v>0</v>
      </c>
      <c r="H597" s="665">
        <f t="shared" si="133"/>
        <v>0</v>
      </c>
      <c r="I597" s="663">
        <f t="shared" si="133"/>
        <v>11604</v>
      </c>
      <c r="J597" s="664">
        <f t="shared" si="133"/>
        <v>0</v>
      </c>
      <c r="K597" s="666">
        <f t="shared" si="133"/>
        <v>0</v>
      </c>
      <c r="L597" s="662">
        <f t="shared" si="133"/>
        <v>11604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Несебър</v>
      </c>
      <c r="C623" s="1781"/>
      <c r="D623" s="1782"/>
      <c r="E623" s="115">
        <f>$E$9</f>
        <v>43466</v>
      </c>
      <c r="F623" s="226">
        <f>$F$9</f>
        <v>43646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Несебър</v>
      </c>
      <c r="C626" s="1840"/>
      <c r="D626" s="1841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 t="str">
        <f>VLOOKUP(D633,OP_LIST2,2,FALSE)</f>
        <v>98301</v>
      </c>
      <c r="D633" s="1452" t="s">
        <v>653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16000</v>
      </c>
      <c r="F637" s="274">
        <f>SUM(F638:F639)</f>
        <v>16000</v>
      </c>
      <c r="G637" s="275">
        <f>SUM(G638:G639)</f>
        <v>0</v>
      </c>
      <c r="H637" s="276">
        <f>SUM(H638:H639)</f>
        <v>0</v>
      </c>
      <c r="I637" s="274">
        <f>SUM(I638:I639)</f>
        <v>13884</v>
      </c>
      <c r="J637" s="275">
        <f>SUM(J638:J639)</f>
        <v>0</v>
      </c>
      <c r="K637" s="276">
        <f>SUM(K638:K639)</f>
        <v>0</v>
      </c>
      <c r="L637" s="273">
        <f>SUM(L638:L639)</f>
        <v>13884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16000</v>
      </c>
      <c r="F638" s="152">
        <v>16000</v>
      </c>
      <c r="G638" s="153"/>
      <c r="H638" s="1418"/>
      <c r="I638" s="152">
        <v>13884</v>
      </c>
      <c r="J638" s="153"/>
      <c r="K638" s="1418"/>
      <c r="L638" s="281">
        <f>I638+J638+K638</f>
        <v>13884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180</v>
      </c>
      <c r="J640" s="275">
        <f>SUM(J641:J645)</f>
        <v>0</v>
      </c>
      <c r="K640" s="276">
        <f>SUM(K641:K645)</f>
        <v>0</v>
      </c>
      <c r="L640" s="273">
        <f>SUM(L641:L645)</f>
        <v>180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180</v>
      </c>
      <c r="J642" s="159"/>
      <c r="K642" s="1420"/>
      <c r="L642" s="295">
        <f>I642+J642+K642</f>
        <v>180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2000</v>
      </c>
      <c r="F646" s="274">
        <f>SUM(F647:F653)</f>
        <v>2000</v>
      </c>
      <c r="G646" s="275">
        <f>SUM(G647:G653)</f>
        <v>0</v>
      </c>
      <c r="H646" s="276">
        <f>SUM(H647:H653)</f>
        <v>0</v>
      </c>
      <c r="I646" s="274">
        <f>SUM(I647:I653)</f>
        <v>3849</v>
      </c>
      <c r="J646" s="275">
        <f>SUM(J647:J653)</f>
        <v>0</v>
      </c>
      <c r="K646" s="276">
        <f>SUM(K647:K653)</f>
        <v>0</v>
      </c>
      <c r="L646" s="273">
        <f>SUM(L647:L653)</f>
        <v>3849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1000</v>
      </c>
      <c r="F647" s="152">
        <v>1000</v>
      </c>
      <c r="G647" s="153"/>
      <c r="H647" s="1418"/>
      <c r="I647" s="152">
        <v>2453</v>
      </c>
      <c r="J647" s="153"/>
      <c r="K647" s="1418"/>
      <c r="L647" s="281">
        <f>I647+J647+K647</f>
        <v>2453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>
        <v>231</v>
      </c>
      <c r="J648" s="159"/>
      <c r="K648" s="1420"/>
      <c r="L648" s="295">
        <f>I648+J648+K648</f>
        <v>231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500</v>
      </c>
      <c r="F650" s="158">
        <v>500</v>
      </c>
      <c r="G650" s="159"/>
      <c r="H650" s="1420"/>
      <c r="I650" s="158">
        <v>778</v>
      </c>
      <c r="J650" s="159"/>
      <c r="K650" s="1420"/>
      <c r="L650" s="295">
        <f>I650+J650+K650</f>
        <v>778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500</v>
      </c>
      <c r="F651" s="158">
        <v>500</v>
      </c>
      <c r="G651" s="159"/>
      <c r="H651" s="1420"/>
      <c r="I651" s="158">
        <v>387</v>
      </c>
      <c r="J651" s="159"/>
      <c r="K651" s="1420"/>
      <c r="L651" s="295">
        <f>I651+J651+K651</f>
        <v>387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7540</v>
      </c>
      <c r="F655" s="274">
        <f>SUM(F656:F672)</f>
        <v>7540</v>
      </c>
      <c r="G655" s="275">
        <f>SUM(G656:G672)</f>
        <v>0</v>
      </c>
      <c r="H655" s="276">
        <f>SUM(H656:H672)</f>
        <v>0</v>
      </c>
      <c r="I655" s="274">
        <f>SUM(I656:I672)</f>
        <v>403</v>
      </c>
      <c r="J655" s="275">
        <f>SUM(J656:J672)</f>
        <v>0</v>
      </c>
      <c r="K655" s="276">
        <f>SUM(K656:K672)</f>
        <v>0</v>
      </c>
      <c r="L655" s="310">
        <f>SUM(L656:L672)</f>
        <v>403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>
        <v>96</v>
      </c>
      <c r="J659" s="159"/>
      <c r="K659" s="1420"/>
      <c r="L659" s="295">
        <f>I659+J659+K659</f>
        <v>96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1000</v>
      </c>
      <c r="F660" s="158">
        <v>1000</v>
      </c>
      <c r="G660" s="159"/>
      <c r="H660" s="1420"/>
      <c r="I660" s="158">
        <v>197</v>
      </c>
      <c r="J660" s="159"/>
      <c r="K660" s="1420"/>
      <c r="L660" s="295">
        <f>I660+J660+K660</f>
        <v>197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6540</v>
      </c>
      <c r="F662" s="454">
        <v>6540</v>
      </c>
      <c r="G662" s="455"/>
      <c r="H662" s="1428"/>
      <c r="I662" s="454">
        <v>110</v>
      </c>
      <c r="J662" s="455"/>
      <c r="K662" s="1428"/>
      <c r="L662" s="320">
        <f>I662+J662+K662</f>
        <v>110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>
        <v>6841</v>
      </c>
      <c r="J706" s="1423"/>
      <c r="K706" s="1424"/>
      <c r="L706" s="310">
        <f>I706+J706+K706</f>
        <v>6841</v>
      </c>
      <c r="M706" s="12">
        <f>(IF($E706&lt;&gt;0,$M$2,IF($L706&lt;&gt;0,$M$2,"")))</f>
        <v>1</v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25540</v>
      </c>
      <c r="F752" s="396">
        <f>SUM(F637,F640,F646,F654,F655,F673,F677,F683,F686,F687,F688,F689,F690,F699,F705,F706,F707,F708,F715,F719,F720,F721,F722,F725,F726,F734,F737,F738,F743)+F748</f>
        <v>25540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25157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25157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